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.R.F.T.           2022\ENERO - JUNIO 2022\"/>
    </mc:Choice>
  </mc:AlternateContent>
  <xr:revisionPtr revIDLastSave="0" documentId="13_ncr:1_{C913F9E7-5326-4FDA-8DDD-C2ED870A3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EG Enero-Junio 2022 OK" sheetId="1" r:id="rId1"/>
    <sheet name="PROYECTOS FAIS" sheetId="2" r:id="rId2"/>
    <sheet name="174459_Porc_Rec_FORTAM_Rec_trim" sheetId="3" r:id="rId3"/>
    <sheet name="174145-I_EJERC_RECURSOS trim" sheetId="4" r:id="rId4"/>
    <sheet name="174452-I_DEPEND_FINANC sem" sheetId="5" r:id="rId5"/>
    <sheet name="173169 T_Variac_Ing_Disp_Anual" sheetId="6" r:id="rId6"/>
    <sheet name="174458-IAPR anual" sheetId="7" r:id="rId7"/>
    <sheet name="FAIS" sheetId="8" r:id="rId8"/>
  </sheets>
  <definedNames>
    <definedName name="_xlnm._FilterDatabase" localSheetId="1" hidden="1">'PROYECTOS FAIS'!$A$8:$AC$31</definedName>
    <definedName name="_xlnm.Print_Area" localSheetId="5">'173169 T_Variac_Ing_Disp_Anual'!$A$1:$I$14</definedName>
    <definedName name="_xlnm.Print_Area" localSheetId="3">'174145-I_EJERC_RECURSOS trim'!$A$1:$H$20</definedName>
    <definedName name="_xlnm.Print_Area" localSheetId="4">'174452-I_DEPEND_FINANC sem'!$A$1:$I$19</definedName>
    <definedName name="_xlnm.Print_Area" localSheetId="6">'174458-IAPR anual'!$A$1:$G$15</definedName>
    <definedName name="_xlnm.Print_Area" localSheetId="2">'174459_Porc_Rec_FORTAM_Rec_trim'!$A$1:$H$19</definedName>
    <definedName name="_xlnm.Print_Area" localSheetId="7">FAIS!$A$1:$H$15</definedName>
    <definedName name="_xlnm.Print_Area" localSheetId="1">'PROYECTOS FAIS'!$A$8:$I$30</definedName>
    <definedName name="_xlnm.Print_Titles" localSheetId="1">'PROYECTOS FAIS'!$8:$8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" l="1"/>
  <c r="D14" i="8" s="1"/>
  <c r="D9" i="8"/>
  <c r="D10" i="8"/>
  <c r="K11" i="8"/>
  <c r="B14" i="8"/>
  <c r="C14" i="8"/>
  <c r="E14" i="8" s="1"/>
  <c r="B7" i="7"/>
  <c r="C8" i="7" s="1"/>
  <c r="B8" i="7"/>
  <c r="E8" i="7"/>
  <c r="D8" i="6"/>
  <c r="H8" i="6"/>
  <c r="E13" i="6"/>
  <c r="D8" i="5"/>
  <c r="H8" i="5"/>
  <c r="B17" i="5"/>
  <c r="E17" i="5"/>
  <c r="E18" i="5"/>
  <c r="C20" i="5"/>
  <c r="C9" i="4"/>
  <c r="G9" i="4"/>
  <c r="D16" i="4"/>
  <c r="A17" i="4"/>
  <c r="D17" i="4" s="1"/>
  <c r="A18" i="4"/>
  <c r="D18" i="4" s="1"/>
  <c r="A19" i="4"/>
  <c r="D19" i="4" s="1"/>
  <c r="C9" i="3"/>
  <c r="G9" i="3"/>
  <c r="D16" i="3"/>
  <c r="A17" i="3"/>
  <c r="D17" i="3"/>
  <c r="A18" i="3"/>
  <c r="D18" i="3" s="1"/>
  <c r="A19" i="3"/>
  <c r="D19" i="3"/>
  <c r="I7" i="2"/>
  <c r="L7" i="2"/>
  <c r="M7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K26" i="2"/>
  <c r="K7" i="2" s="1"/>
  <c r="AC26" i="2"/>
  <c r="K27" i="2"/>
  <c r="AC27" i="2"/>
  <c r="K28" i="2"/>
  <c r="AC28" i="2"/>
  <c r="K29" i="2"/>
  <c r="AC29" i="2"/>
  <c r="K30" i="2"/>
  <c r="AC30" i="2"/>
  <c r="J31" i="2"/>
  <c r="J7" i="2" s="1"/>
  <c r="K31" i="2"/>
  <c r="AC31" i="2"/>
  <c r="F8" i="7" l="1"/>
  <c r="E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</author>
  </authors>
  <commentList>
    <comment ref="J3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Nancy:</t>
        </r>
        <r>
          <rPr>
            <sz val="9"/>
            <color indexed="81"/>
            <rFont val="Tahoma"/>
            <charset val="1"/>
          </rPr>
          <t xml:space="preserve">
Se reduju $0.12 para que checara contra el Analítico a Junio 2022.
</t>
        </r>
      </text>
    </comment>
  </commentList>
</comments>
</file>

<file path=xl/sharedStrings.xml><?xml version="1.0" encoding="utf-8"?>
<sst xmlns="http://schemas.openxmlformats.org/spreadsheetml/2006/main" count="447" uniqueCount="216">
  <si>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</si>
  <si>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</si>
  <si>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</si>
  <si>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</si>
  <si>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</si>
  <si>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</si>
  <si>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</si>
  <si>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</si>
  <si>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</si>
  <si>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</si>
  <si>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</si>
  <si>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</si>
  <si>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</si>
  <si>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</si>
  <si>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</si>
  <si>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</si>
  <si>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</si>
  <si>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</si>
  <si>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</si>
  <si>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</si>
  <si>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</si>
  <si>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</si>
  <si>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</si>
  <si>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</si>
  <si>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</si>
  <si>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FAIS Municipal y de las Demarcaciones Territoriales del Distrito Federal</t>
  </si>
  <si>
    <t>Cuenta con interés de $236,585.25</t>
  </si>
  <si>
    <t>FORTAMUN</t>
  </si>
  <si>
    <t>Cuenta con interés de $725,522.20</t>
  </si>
  <si>
    <t>57131</t>
  </si>
  <si>
    <t>REHABILITACIÓN DE LA SUPERFICIE DE RODAMIENTO EN CALLE FEDERICO DÁVALOS ENTRE CALLE MANUEL SALAZAR Y CALLE RAFAEL ALDUCÍN, PUEBLO SAN JUAN TLIHUACA - 57131</t>
  </si>
  <si>
    <t>DIF220202075508</t>
  </si>
  <si>
    <t>COMPLEMENTARIA</t>
  </si>
  <si>
    <t>PAVIMENTO</t>
  </si>
  <si>
    <t>REHABILITACIÓN DE LA SUPERFICIE DE RODAMIENTO EN CALLE FEDERICO DÁVALOS ENTRE CALLE MANUEL SALAZAR Y CALLE RAFAEL ALDUCÍN, PUEBLO SAN JUAN TLIHUACA</t>
  </si>
  <si>
    <t>57127</t>
  </si>
  <si>
    <t>REHABILITACIÓN DE LA SUPERFICIE DE RODAMIENTO EN CALLE JESÚS CAPISTRÁN ENTRE CALLE GRAL. JOAQUIN AMARO Y CALLE FRANCISCO SÁNCHEZ Y CALLE EMILIANO ZAPATA DE CALLE FRANCISCO SÁNCHEZ A FONDO DE LA CALLE, COL. SAN PEDRO XALPA - 57127</t>
  </si>
  <si>
    <t>DIF220202075507</t>
  </si>
  <si>
    <t>REHABILITACIÓN DE LA SUPERFICIE DE RODAMIENTO EN CALLE JESÚS CAPISTRÁN ENTRE CALLE JOAQUIN AMARO Y CALLE FRANCISCO SÁNCHEZ Y CALLE EMILIANO ZAPATA DE CALLE FRANCISCO SÁNCHEZ A FONDO DE LA CALLE, COL. SAN PEDRO XALPA</t>
  </si>
  <si>
    <t>57106</t>
  </si>
  <si>
    <t>REHABILITACIÓN DE LA INFRAESTRUCTURA DE LA RED DE DRENAJE SANITARIO EN CALLE FEDERICO DÁVALOS ENTRE CALLE MANUEL SALAZAR Y CALLE RAFAEL ALDUCÍN, PUEBLO SAN JUAN TLIHUACA - 57106</t>
  </si>
  <si>
    <t>DIF220202075503</t>
  </si>
  <si>
    <t>DIRECTA</t>
  </si>
  <si>
    <t>DRENAJE</t>
  </si>
  <si>
    <t>REHABILITACIÓN DE LA INFRAESTRUCTURA DE LA RED DE DRENAJE SANITARIO EN CALLE FEDERICO DÁVALOS ENTRE CALLE MANUEL SALAZAR Y CALLE RAFAEL ALDUCÍN, PUEBLO SAN JUAN TLIHUACA</t>
  </si>
  <si>
    <t>57092</t>
  </si>
  <si>
    <t>REHABILITACIÓN DE LA INFRAESTRUCTURA DE LA RED DE DRENAJE EN CALLE JESÚS CAPISTRÁN ENTRE CALLE ADRÍAN CASTREJÓN Y CALLE FRANCISCO SÁNCHEZ, COL. SAN PEDRO XALPA. - 57092</t>
  </si>
  <si>
    <t>DIF220202075500</t>
  </si>
  <si>
    <t>REHABILITACIÓN DE LA INFRAESTRUCTURA DE LA RED DE DRENAJE EN CALLE JESÚS CAPISTRÁN ENTRE CALLE JOAQUÍN AMARO Y CALLE FRANCISCO SÁNCHEZ, COL. SAN PEDRO XALPA.</t>
  </si>
  <si>
    <t>56859</t>
  </si>
  <si>
    <t>REHABILITACIÓN DE LA INFRAESTRUCTURA DE LA RED DE AGUA POTABLE EN CALLE FEDERICO DÁVALOS ENTRE CALLE MANUEL SALAZAR Y CALLE RAFAEL ALDUCÍN, PUEBLO SAN JUAN TLIHUACA - 56859</t>
  </si>
  <si>
    <t>DIF220202075469</t>
  </si>
  <si>
    <t>AGUA POTABLE</t>
  </si>
  <si>
    <t>REHABILITACIÓN DE LA INFRAESTRUCTURA DE LA RED DE AGUA POTABLE EN CALLE FEDERICO DÁVALOS ENTRE CALLE MANUEL SALAZAR Y CALLE RAFAEL ALDUCÍN, PUEBLO SAN JUAN TLIHUACA</t>
  </si>
  <si>
    <t>56820</t>
  </si>
  <si>
    <t>REHABILITACIÓN DE LA INFRAESTRUCTURA DE LA RED DE AGUA POTABLE EN CALLE JESÚS CAPISTRÁN ENTRE CALZADA DE LAS ARMAS Y CALLE FRANCISCO SÁNCHEZ Y CALLE EMILIANO ZAPATA DE CALLE FRANCISCO SÁNCHEZ A FONDO DE LA CALLE, COL. SAN PEDRO XALPA. - 56820</t>
  </si>
  <si>
    <t>DIF220202075464</t>
  </si>
  <si>
    <t>REHABILITACIÓN DE LA INFRAESTRUCTURA DE LA RED DE AGUA POTABLE EN CALLE JESÚS CAPISTRÁN ENTRE CALZADA DE LAS ARMAS Y CALLE FRANCISCO SÁNCHEZ Y CALLE EMILIANO ZAPATA DE CALLE FRANCISCO SÁNCHEZ A FONDO DE LA CALLE, COL. SAN PEDRO XALPA.</t>
  </si>
  <si>
    <t>56626</t>
  </si>
  <si>
    <t>REHABILITACION DE LA INFRAESTRUCTURA DE LA RED DE DRENAJE EN 3RA. CDA. AMANTECATL, 3ER. CALLEJÓN GALEANA E INTERCONEXIÓN A RED GENERAL DE GALEANA CON CAMPO CANTEMOC, COL. SAN MIGUEL AMANTLA - 56626</t>
  </si>
  <si>
    <t>DIF220202075446</t>
  </si>
  <si>
    <t>REHABILITACION DE LA INFRAESTRUCTURA DE LA RED DE DRENAJE EN 3RA. CDA. AMANTECATL, 3ER. CALLEJÓN GALEANA E INTERCONEXIÓN A RED GENERAL DE GALEANA CON CAMPO CANTEMOC, COL. SAN MIGUEL AMANTLA</t>
  </si>
  <si>
    <t>33906</t>
  </si>
  <si>
    <t>333 Servicios de Consultoria Administrativa, Procesos, Técnica y en TIC - 33906</t>
  </si>
  <si>
    <t>DIF220202071946</t>
  </si>
  <si>
    <t>otros</t>
  </si>
  <si>
    <t>SERVICIO INTEGRAL DE APOYO PROFESIONAL PARA LA EVALUACIÓN DEL FONDO DE APORTACIONES PARA LA INFRAESTRUCTURA SOCIAL (FAIS)</t>
  </si>
  <si>
    <t>33889</t>
  </si>
  <si>
    <t>REHABILITACIÓN DE LA SUPERFICIE DE RODAMIENTO EN AV. MIGUEL HIDALGO ENTRE AV. DE LAS GRANJAS Y CALLE EL ROSARIO, COLONIAS SANTA BÁRBARA Y SANTA CATARINA - 33889</t>
  </si>
  <si>
    <t>DIF220202071941</t>
  </si>
  <si>
    <t>REHABILITACIÓN DE LA SUPERFICIE DE RODAMIENTO EN AV. MIGUEL HIDALGO ENTRE AV. DE LAS GRANJAS Y CALLE EL ROSARIO, COLONIAS SANTA BÁRBARA Y SANTA CATARINA</t>
  </si>
  <si>
    <t>33885</t>
  </si>
  <si>
    <t>REHABILITACIÓN DE LA SUPERFICIE DE RODAMIENTO DE LA CALLE SANTA CRUZ ATENCO, ENTRE CALLE MAR DEL NORTE Y NICHO RELIGIOSO, COL. SAN ALVARO - 33885</t>
  </si>
  <si>
    <t>DIF220202071939</t>
  </si>
  <si>
    <t>REHABILITACIÓN DE LA SUPERFICIE DE RODAMIENTO DE LA CALLE SANTA CRUZ ATENCO, ENTRE CALLE MAR DEL NORTE Y NICHO RELIGIOSO, COL. SAN ALVARO</t>
  </si>
  <si>
    <t>33847</t>
  </si>
  <si>
    <t>REHABILITACIÓN DE LA SUPERFCIE DE RODAMIENTO EN CALLE SAN SEBASTIÁN ENTRE CALLE CONFITERA Y CALLE 2, COL. SAN SEBASTIÁN. - 33847</t>
  </si>
  <si>
    <t>DIF220202071924</t>
  </si>
  <si>
    <t>REHABILITACIÓN DE LA SUPERFCIE DE RODAMIENTO EN CALLE SAN SEBASTIÁN ENTRE CALLE CONFITERA Y CALLE 2, COL. SAN SEBASTIÁN.</t>
  </si>
  <si>
    <t>33834</t>
  </si>
  <si>
    <t>REHABILITACIÓN DE LA INFRAESTRUCTURA DE LA RED DE DRENAJE SANITARIO EN CDA. SANTA CRUZ ATENCO, COL. SAN ALVARO - 33834</t>
  </si>
  <si>
    <t>DIF220202071919</t>
  </si>
  <si>
    <t>REHABILITACIÓN DE LA INFRAESTRUCTURA DE LA RED DE DRENAJE EN CALLE  SANTA CRUZ ATENCO, ENTRE CALLE MAR DEL NORTE Y NICHO RELIGIOSO, COL. SAN ALVARO</t>
  </si>
  <si>
    <t>33830</t>
  </si>
  <si>
    <t>REHABILITACIÓN DE LA INFRAESTRUCTURA DE LA RED DE DRENAJE EN CALLE SAN SEBASTIÁN ENTRE CALLE CONFITERA Y CALLE 2, COL. SAN SEBASTIÁN. - 33830</t>
  </si>
  <si>
    <t>DIF220202071915</t>
  </si>
  <si>
    <t>REHABILITACIÓN DE LA INFRAESTRUCTURA DE LA RED DE DRENAJE EN CALLE SAN SEBASTIÁN ENTRE CALLE CONFITERA Y CALLE 2, COL. SAN SEBASTIÁN.</t>
  </si>
  <si>
    <t>33761</t>
  </si>
  <si>
    <t>REHABILITACIÓN DE LA INFRAESTRUCTURA DE LA RED DE AGUA POTABLE EN CDA. SANTA CRUZ ATENCO, COL. SAN ÁLVARO - 33761</t>
  </si>
  <si>
    <t>DIF220202071891</t>
  </si>
  <si>
    <t>REHABILITACIÓN DE LA INFRAESTRUCTURA DE LA RED DE AGUA POTABLE EN CALLE  SANTA CRUZ ATENCO, ENTRE CALLE MAR DEL NORTE Y NICHO RELIGIOSO, COL. SAN ALVARO</t>
  </si>
  <si>
    <t>33720</t>
  </si>
  <si>
    <t>REHABILITACIÓN DE LA INFRAESTRUCTURA DE LA RED DE AGUA POTABLE EN CALLE SAN SEBASTIÁN ENTRE CALLE CONFITERA Y CALLE 2, COL. SAN SEBASTIÁN. - 33720</t>
  </si>
  <si>
    <t>DIF220202071884</t>
  </si>
  <si>
    <t>REHABILITACIÓN DE LA INFRAESTRUCTURA DE LA RED DE AGUA POTABLE EN CALLE SAN SEBASTIÁN ENTRE CALLE CONFITERA Y CALLE 2, COL. SAN SEBASTIÁN.</t>
  </si>
  <si>
    <t>33713</t>
  </si>
  <si>
    <t>REHABILITACIÓN DE LA INFRAESTRUCTURA DE LA RED DE DRENAJE EN CALLE CENTRAL SUR, ENTRE CALLE CUAUHTÉMOC Y CALLE 11 , COL. ALDAMA - 33713</t>
  </si>
  <si>
    <t>DIF220202071883</t>
  </si>
  <si>
    <t xml:space="preserve">REHABILITACIÓN DE LA INFRAESTRUCTURA DE LA RED DE DRENAJE EN CALLE CENTRAL SUR, ENTRE CALLE CUAUHTÉMOC Y CALLE 11 , COL. ALDANA </t>
  </si>
  <si>
    <t>33711</t>
  </si>
  <si>
    <t>REHABILITACIÓN DE LA INFRAESTRUCTURA DE LA RED DE DRENAJE EN CALLE NORTE 135 A, ENTRE AV. 5 DE MAYO Y CALLE UNO COL. PLENITUD - 33711</t>
  </si>
  <si>
    <t>DIF220202071882</t>
  </si>
  <si>
    <t>REHABILITACIÓN DE LA INFRAESTRUCTURA DE LA RED DE DRENAJE EN CALLE NORTE 135-A, ENTRE AV. 5 DE MAYO Y CALLE UNO COL. PLENITUD</t>
  </si>
  <si>
    <t>33709</t>
  </si>
  <si>
    <t>REHABILITACIÓN DE INFRAESTRUCTURA DE LA RED DE DRENAJE EN CALLE TEPETLAPA Y TLATECPAN ENTRE C. SAN ANDRES Y CEDROS, Y CALLE MAZAPA ENTRE CEDROS Y TLATECPAN, COL. SAN ANDRES. - 33709</t>
  </si>
  <si>
    <t>DIF220202071881</t>
  </si>
  <si>
    <t>REHABILITACIÓN DE INFRAESTRUCTURA DE LA RED DE DRENAJE EN CALLE TEPETLAPA Y TLATECPAN ENTRE C. SAN ANDRES Y CEDROS, Y CALLE MAZAPA ENTRE CEDROS Y TLATECPAN, COL. SAN ANDRES.</t>
  </si>
  <si>
    <t>33708</t>
  </si>
  <si>
    <t>REHABILITACION DE LA INFRAESTRUCTURA DE LA RED DE DRENAJE EN CALLE ACALTEPEC Y CALLE DEL SOL, COL. SANTIAGO AHUIZOTLA - 33708</t>
  </si>
  <si>
    <t>DIF220202071880</t>
  </si>
  <si>
    <t>REHABILITACION DE LA INFRAESTRUCTURA DE LA RED DE  DRENAJE EN CALLE ACALTEPEC Y CALLE DEL SOL, COL. SANTIAGO AHUIZOTLA</t>
  </si>
  <si>
    <t>33706</t>
  </si>
  <si>
    <t>REHABILITACIÓN DE LA INFRAESTRUCTURA DE LA RED DE DRENAJE EN CALLE ABRAHAM SÁNCHEZ, ENTRE CALZADA DE LA NARANJA Y CALLE FRANCISCO I. MADERO COL. AMP. SAN PEDRO XALPA. - 33706</t>
  </si>
  <si>
    <t>DIF220202071879</t>
  </si>
  <si>
    <t>REHABILITACIÓN DE LA INFRAESTRUCTURA DE LA RED DE DRENAJE EN CALLE ABRAHAM SÁNCHEZ, ENTRE CALZADA DE LA NARANJA Y CALLE FRANCISCO I. MADERO COL. AMP. SAN PEDRO XALPA.</t>
  </si>
  <si>
    <t>33705</t>
  </si>
  <si>
    <t>REHABILITACION DE LA INFRAESTRUCTURA DE LA RED DE AGUA POTABLE EN AV. BIÓLOGO MARTÍNEZ, COL. OBRERO POPULAR - 33705</t>
  </si>
  <si>
    <t>DIF220202071878</t>
  </si>
  <si>
    <t>REHABILITACION DE LA INFRAESTRUCTURA DE LA RED DE AGUA POTABLE EN CALLE BIÓLOGO MARTÍNEZ ENTRE CALZADA CAMARONES Y AV. CUITLAHUAC, COL. OBRERO POPULAR</t>
  </si>
  <si>
    <t>33703</t>
  </si>
  <si>
    <t>REHABILITACION DE LA INFRAESTRUCTURA DE LA RED DE AGUA POTABLE EN CALLE CATARINO BENAVIDES, COL. AMPLIACIÓN SAN PEDRO XALPA - 33703</t>
  </si>
  <si>
    <t>DIF220202071877</t>
  </si>
  <si>
    <t>REHABILITACION DE LA INFRAESTRUCTURA DE LA RED DE AGUA POTABLE DE CALLE CATARINO BENAVIDES ENTRE CALLE PLUTARCO ELÍAS CALLES Y CALLE ALONSO CAPETILLO, COL. AMPLIACIÓN SAN PEDRO XALPA</t>
  </si>
  <si>
    <t>33681</t>
  </si>
  <si>
    <t>REHABILITACION DE LA INFRAESTRUCTURA DE LA RED DE AGUA POTABLE EN AV. JOSÉ MARÍA MORELOS, COL. SAN ANDRÉS - 33681</t>
  </si>
  <si>
    <t>DIF220202071868</t>
  </si>
  <si>
    <t>REHABILITACION DE LA INFRAESTRUCTURA DE LA RED DE AGUA POTABLE EN AV. JOSÉ MARÍA MORELOS Y PAVÓN ENTRE AV. MIGUEL HIDALGO Y CALLE REFINERIA AZCAPOTZALCO, COL. SAN ANDRÉS</t>
  </si>
  <si>
    <t>EJERCIDO</t>
  </si>
  <si>
    <t>COMPROMETIDO</t>
  </si>
  <si>
    <t>Programado ENERO-JUNIO 2022</t>
  </si>
  <si>
    <t>MODIFICADO</t>
  </si>
  <si>
    <t>ORIGINAL</t>
  </si>
  <si>
    <t>METAS ADECUADAS</t>
  </si>
  <si>
    <t>TIPO DE PROYECTO</t>
  </si>
  <si>
    <t>ADECUACIÓN PROPUESTA</t>
  </si>
  <si>
    <t>FOLIO</t>
  </si>
  <si>
    <t>ID MID</t>
  </si>
  <si>
    <t>No.</t>
  </si>
  <si>
    <t>PROYECTOS FAIS 2022         MID´s</t>
  </si>
  <si>
    <t>cuarto</t>
  </si>
  <si>
    <t>tercero</t>
  </si>
  <si>
    <t>segundo</t>
  </si>
  <si>
    <t>primero</t>
  </si>
  <si>
    <t>Meta</t>
  </si>
  <si>
    <t>período</t>
  </si>
  <si>
    <t>denominador</t>
  </si>
  <si>
    <t>numerador</t>
  </si>
  <si>
    <t>Los datos son acumulados al periodo que se reporta.</t>
  </si>
  <si>
    <t>(Recursos transferidos del FORTAMUN al municipio o demarcación territorial de la Cuidad de México/ Monto anual aprobado del FORTAMUN en el municipio o demarcación territorial de la Ciudad de México )*100</t>
  </si>
  <si>
    <t>(6)-(3)</t>
  </si>
  <si>
    <t>(5)</t>
  </si>
  <si>
    <t>(4)</t>
  </si>
  <si>
    <t>(1)</t>
  </si>
  <si>
    <t>Diferencia</t>
  </si>
  <si>
    <t>(6)=(4/5)*100</t>
  </si>
  <si>
    <t>Monto anual aprobado del FORTAMUN DF</t>
  </si>
  <si>
    <t>Gasto ejercido</t>
  </si>
  <si>
    <t>(3)=(1/2)*100</t>
  </si>
  <si>
    <t>Meta Alcanzada (Cifras en pesos)</t>
  </si>
  <si>
    <t>Meta Planeada (Cifras en pesos)</t>
  </si>
  <si>
    <t>Frecuencia de medición: Trimestral</t>
  </si>
  <si>
    <t>Porcentaje de recursos FORTAMUN recibidos por municipios y demarcaciones territoriales de la Ciudad de México</t>
  </si>
  <si>
    <t>FORTAMUN DF</t>
  </si>
  <si>
    <t>Id    174459</t>
  </si>
  <si>
    <t>ENERO - JUNIO  2022</t>
  </si>
  <si>
    <t>AZCAPOTZALCO</t>
  </si>
  <si>
    <t>Mide el porcentaje  del gasto ejercido, respecto al monto total aprobado de FORTAMUN DF al municipio o demarcación territorial.</t>
  </si>
  <si>
    <t>(Gasto ejercido del FORTAMUN DF por el municipio o demarcación territorial / Monto anual aprobado del FORTAMUN DF al municipio o demarcación territorial)*100.</t>
  </si>
  <si>
    <t>Índice en el Ejercicio de Recursos</t>
  </si>
  <si>
    <t>Id    174145</t>
  </si>
  <si>
    <t>meta</t>
  </si>
  <si>
    <t>DENOMINADOR</t>
  </si>
  <si>
    <t>NUMERADOR</t>
  </si>
  <si>
    <t>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</t>
  </si>
  <si>
    <t xml:space="preserve">Mide la evolución de la dependencia financiera municipal o de la demarcación territorial, expresada como la importancia relativa del FORTAMUN DF en los ingresos propios. </t>
  </si>
  <si>
    <r>
      <rPr>
        <vertAlign val="superscript"/>
        <sz val="10"/>
        <color indexed="8"/>
        <rFont val="Adobe Caslon Pro"/>
        <family val="1"/>
      </rPr>
      <t>1_/</t>
    </r>
    <r>
      <rPr>
        <sz val="10"/>
        <color indexed="8"/>
        <rFont val="Adobe Caslon Pro"/>
        <family val="1"/>
      </rPr>
      <t xml:space="preserve"> Ingresos propios incluye impuestos por predial, nóminas y otros impuestos; y Otros como derechos, productos y aprovechamientos.</t>
    </r>
  </si>
  <si>
    <t>(Recursos ministrados del FORTAMUN DF al municipio o demarcación territorial / Ingresos propios registrados por el municipio o demarcación territorial del Distrito Federal)</t>
  </si>
  <si>
    <t>(2)</t>
  </si>
  <si>
    <t>(6)=(4/5)</t>
  </si>
  <si>
    <r>
      <t xml:space="preserve">Ingresos Propios Municipales </t>
    </r>
    <r>
      <rPr>
        <b/>
        <vertAlign val="superscript"/>
        <sz val="10"/>
        <color indexed="9"/>
        <rFont val="Adobe Caslon Pro"/>
        <family val="1"/>
      </rPr>
      <t>1_/</t>
    </r>
  </si>
  <si>
    <t>Recursos ministrados del FORTAMUN DF al municipio o demarcación</t>
  </si>
  <si>
    <t>(3)=(1/2)</t>
  </si>
  <si>
    <r>
      <t xml:space="preserve">Frecuencia de medición: </t>
    </r>
    <r>
      <rPr>
        <b/>
        <sz val="18"/>
        <color indexed="8"/>
        <rFont val="Adobe Caslon Pro"/>
      </rPr>
      <t>Semestral</t>
    </r>
  </si>
  <si>
    <t>Índice de Dependencia Financiera</t>
  </si>
  <si>
    <t>Anual</t>
  </si>
  <si>
    <t>[(Ingreso disponible municipal o de la demarcación territorial de la Ciudad de México en el año t / Ingreso disponible municipal o de la demarcación territorial de la Ciudad de México del año t-1)-1]*100</t>
  </si>
  <si>
    <r>
      <t xml:space="preserve">Frecuencia de medición: </t>
    </r>
    <r>
      <rPr>
        <b/>
        <sz val="18"/>
        <color indexed="8"/>
        <rFont val="Adobe Caslon Pro"/>
      </rPr>
      <t>ANUAL</t>
    </r>
  </si>
  <si>
    <t>Tasa de variación del ingreso disponible del municipio o demarcación territorial de la Ciudad de México</t>
  </si>
  <si>
    <t>ENERO - MARZO  2022</t>
  </si>
  <si>
    <t>Mide la aplicación prioritaria de recursos del fondo, conforme a lo dispuesto en la Ley de Coordinación Fiscal (LCF) y de acuerdo con el gasto que representa mayores beneficios para la población, basandose en la expectativa de registrar un incremento en el gasto para los destinos prioritarios establecidos en la LCF y requerimientos relevantes identificados por los municipios.</t>
  </si>
  <si>
    <r>
      <rPr>
        <b/>
        <sz val="10"/>
        <color indexed="8"/>
        <rFont val="Adobe Caslon Pro"/>
        <family val="1"/>
      </rPr>
      <t xml:space="preserve">((Gasto ejercido en Obligaciones Financieras + Gasto ejercido en Pago por Derechos de Agua + Gasto ejercido en Seguridad Pública + Gasto ejercido en Inversión) / (Gasto total ejercido del FORTAMUN DF)) * 100.
</t>
    </r>
    <r>
      <rPr>
        <sz val="10"/>
        <color indexed="8"/>
        <rFont val="Adobe Caslon Pro"/>
        <family val="1"/>
      </rPr>
      <t>1_/</t>
    </r>
    <r>
      <rPr>
        <b/>
        <sz val="10"/>
        <color indexed="8"/>
        <rFont val="Adobe Caslon Pro"/>
        <family val="1"/>
      </rPr>
      <t xml:space="preserve"> </t>
    </r>
    <r>
      <rPr>
        <sz val="10"/>
        <color indexed="8"/>
        <rFont val="Adobe Caslon Pro"/>
        <family val="1"/>
      </rPr>
      <t xml:space="preserve">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
 </t>
    </r>
  </si>
  <si>
    <t>Otros requerimientos</t>
  </si>
  <si>
    <t xml:space="preserve">Inversión </t>
  </si>
  <si>
    <t>Seguridad pública 3381</t>
  </si>
  <si>
    <t>Pagos por derechos de agua 3131</t>
  </si>
  <si>
    <r>
      <t xml:space="preserve">Obligaciones financieras </t>
    </r>
    <r>
      <rPr>
        <vertAlign val="superscript"/>
        <sz val="10"/>
        <color indexed="8"/>
        <rFont val="Adobe Caslon Pro"/>
        <family val="1"/>
      </rPr>
      <t>1_/</t>
    </r>
  </si>
  <si>
    <t>Destinos Prioritarios</t>
  </si>
  <si>
    <t>Gasto total ejercido del FORTAMUN DF</t>
  </si>
  <si>
    <t>% de recursos aplicados</t>
  </si>
  <si>
    <t>Total ejercidos</t>
  </si>
  <si>
    <t>Concepto</t>
  </si>
  <si>
    <r>
      <t xml:space="preserve">Frecuencia de medición: </t>
    </r>
    <r>
      <rPr>
        <b/>
        <sz val="16"/>
        <color indexed="8"/>
        <rFont val="Adobe Caslon Pro"/>
      </rPr>
      <t>ANUAL</t>
    </r>
  </si>
  <si>
    <t>Índice de Aplicación Prioritaria de Recursos</t>
  </si>
  <si>
    <t>Id    174458</t>
  </si>
  <si>
    <t>Proyectos de Contribución Directa Registrados en la MIDS</t>
  </si>
  <si>
    <t>Otros Proyectos Registrados en las MIDS</t>
  </si>
  <si>
    <t>OTROS</t>
  </si>
  <si>
    <t>Proyectos Complementarios Registrados en las MIDS</t>
  </si>
  <si>
    <t>( 3 ) = ( 1 / 2)*100</t>
  </si>
  <si>
    <r>
      <t xml:space="preserve">i </t>
    </r>
    <r>
      <rPr>
        <b/>
        <vertAlign val="superscript"/>
        <sz val="10"/>
        <color indexed="9"/>
        <rFont val="Adobe Caslon Pro"/>
        <family val="1"/>
      </rPr>
      <t>1_/</t>
    </r>
  </si>
  <si>
    <t xml:space="preserve">COMPLEMENTARIOS </t>
  </si>
  <si>
    <t>Denominador</t>
  </si>
  <si>
    <t>Numerador</t>
  </si>
  <si>
    <t>Proyección</t>
  </si>
  <si>
    <t>PROYECTOS</t>
  </si>
  <si>
    <t>FAIS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</si>
</sst>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"/>
    <numFmt numFmtId="166" formatCode="0.0"/>
    <numFmt numFmtId="167" formatCode="_-* #,##0.00000_-;\-* #,##0.00000_-;_-* &quot;-&quot;??_-;_-@_-"/>
    <numFmt numFmtId="168" formatCode="#,##0.0000"/>
    <numFmt numFmtId="169" formatCode="#,##0.0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  <font>
      <sz val="7"/>
      <color theme="0"/>
      <name val="Arial"/>
      <family val="2"/>
    </font>
    <font>
      <b/>
      <sz val="11"/>
      <color rgb="FF0070C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Adobe Caslon Pro"/>
      <family val="1"/>
    </font>
    <font>
      <sz val="10"/>
      <color theme="1"/>
      <name val="Adobe Caslon Pro"/>
      <family val="1"/>
    </font>
    <font>
      <sz val="10"/>
      <color theme="1"/>
      <name val="Calibri"/>
      <family val="2"/>
      <scheme val="minor"/>
    </font>
    <font>
      <b/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4"/>
      <color theme="1"/>
      <name val="Adobe Caslon Pro"/>
      <family val="1"/>
    </font>
    <font>
      <b/>
      <sz val="12"/>
      <color theme="1"/>
      <name val="Adobe Caslon Pro"/>
      <family val="1"/>
    </font>
    <font>
      <b/>
      <sz val="18"/>
      <color theme="1"/>
      <name val="Adobe Caslon Pro"/>
      <family val="1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color indexed="8"/>
      <name val="Adobe Caslon Pro"/>
      <family val="1"/>
    </font>
    <font>
      <sz val="10"/>
      <color indexed="8"/>
      <name val="Adobe Caslon Pro"/>
      <family val="1"/>
    </font>
    <font>
      <b/>
      <vertAlign val="superscript"/>
      <sz val="10"/>
      <color indexed="9"/>
      <name val="Adobe Caslon Pro"/>
      <family val="1"/>
    </font>
    <font>
      <b/>
      <sz val="18"/>
      <color indexed="8"/>
      <name val="Adobe Caslon Pro"/>
    </font>
    <font>
      <b/>
      <sz val="10"/>
      <color indexed="8"/>
      <name val="Adobe Caslon Pro"/>
      <family val="1"/>
    </font>
    <font>
      <b/>
      <sz val="16"/>
      <color indexed="8"/>
      <name val="Adobe Caslon Pro"/>
    </font>
    <font>
      <u/>
      <sz val="11"/>
      <color theme="10"/>
      <name val="Calibri"/>
      <family val="2"/>
      <scheme val="minor"/>
    </font>
    <font>
      <b/>
      <sz val="10"/>
      <name val="Adobe Caslon Pro"/>
      <family val="1"/>
    </font>
    <font>
      <sz val="10"/>
      <name val="Adobe Caslon Pro"/>
      <family val="1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/>
    <xf numFmtId="0" fontId="18" fillId="0" borderId="0" xfId="0" applyFont="1" applyAlignment="1">
      <alignment horizontal="justify" vertical="center"/>
    </xf>
    <xf numFmtId="44" fontId="18" fillId="0" borderId="0" xfId="43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justify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justify" vertical="center"/>
    </xf>
    <xf numFmtId="44" fontId="18" fillId="0" borderId="0" xfId="43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8" fillId="0" borderId="0" xfId="0" applyNumberFormat="1" applyFont="1" applyAlignment="1">
      <alignment horizontal="justify" vertical="center"/>
    </xf>
    <xf numFmtId="44" fontId="18" fillId="0" borderId="0" xfId="43" applyFont="1" applyFill="1" applyBorder="1" applyAlignment="1">
      <alignment horizontal="center" vertical="center" wrapText="1"/>
    </xf>
    <xf numFmtId="44" fontId="18" fillId="0" borderId="10" xfId="43" applyFont="1" applyFill="1" applyBorder="1" applyAlignment="1">
      <alignment horizontal="center" vertical="center" wrapText="1"/>
    </xf>
    <xf numFmtId="164" fontId="18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43" fontId="18" fillId="0" borderId="10" xfId="42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23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center" vertical="center" wrapText="1"/>
    </xf>
    <xf numFmtId="44" fontId="25" fillId="34" borderId="0" xfId="43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4" fontId="25" fillId="34" borderId="11" xfId="43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4" fontId="18" fillId="0" borderId="14" xfId="43" applyFont="1" applyBorder="1" applyAlignment="1">
      <alignment horizontal="center" vertical="center"/>
    </xf>
    <xf numFmtId="0" fontId="28" fillId="33" borderId="0" xfId="0" applyFont="1" applyFill="1" applyAlignment="1">
      <alignment horizontal="justify" vertical="center"/>
    </xf>
    <xf numFmtId="0" fontId="31" fillId="0" borderId="0" xfId="0" applyFont="1" applyAlignment="1">
      <alignment horizontal="left" wrapText="1"/>
    </xf>
    <xf numFmtId="2" fontId="16" fillId="0" borderId="0" xfId="0" applyNumberFormat="1" applyFont="1"/>
    <xf numFmtId="165" fontId="32" fillId="0" borderId="0" xfId="0" applyNumberFormat="1" applyFont="1" applyAlignment="1">
      <alignment horizontal="center"/>
    </xf>
    <xf numFmtId="43" fontId="31" fillId="0" borderId="0" xfId="42" applyFont="1" applyAlignment="1">
      <alignment horizontal="left" wrapText="1"/>
    </xf>
    <xf numFmtId="0" fontId="0" fillId="36" borderId="0" xfId="0" applyFill="1"/>
    <xf numFmtId="2" fontId="16" fillId="36" borderId="0" xfId="0" applyNumberFormat="1" applyFont="1" applyFill="1"/>
    <xf numFmtId="165" fontId="32" fillId="36" borderId="0" xfId="0" applyNumberFormat="1" applyFont="1" applyFill="1" applyAlignment="1">
      <alignment horizontal="center"/>
    </xf>
    <xf numFmtId="2" fontId="16" fillId="36" borderId="0" xfId="0" applyNumberFormat="1" applyFont="1" applyFill="1" applyAlignment="1">
      <alignment horizontal="center"/>
    </xf>
    <xf numFmtId="0" fontId="16" fillId="36" borderId="0" xfId="0" applyFont="1" applyFill="1"/>
    <xf numFmtId="0" fontId="16" fillId="36" borderId="0" xfId="0" applyFont="1" applyFill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37" borderId="0" xfId="0" applyFont="1" applyFill="1" applyAlignment="1">
      <alignment horizontal="center" wrapText="1"/>
    </xf>
    <xf numFmtId="0" fontId="33" fillId="0" borderId="0" xfId="0" applyFont="1"/>
    <xf numFmtId="0" fontId="32" fillId="0" borderId="0" xfId="0" applyFont="1" applyAlignment="1">
      <alignment horizontal="left" wrapText="1"/>
    </xf>
    <xf numFmtId="0" fontId="32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2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66" fontId="32" fillId="0" borderId="16" xfId="0" applyNumberFormat="1" applyFont="1" applyBorder="1" applyAlignment="1">
      <alignment horizontal="center"/>
    </xf>
    <xf numFmtId="0" fontId="31" fillId="0" borderId="0" xfId="0" applyFont="1"/>
    <xf numFmtId="4" fontId="34" fillId="38" borderId="0" xfId="0" applyNumberFormat="1" applyFont="1" applyFill="1" applyAlignment="1">
      <alignment horizontal="center"/>
    </xf>
    <xf numFmtId="0" fontId="32" fillId="0" borderId="0" xfId="0" applyFont="1"/>
    <xf numFmtId="0" fontId="35" fillId="39" borderId="0" xfId="0" quotePrefix="1" applyFont="1" applyFill="1" applyAlignment="1">
      <alignment horizontal="center" vertical="center" wrapText="1"/>
    </xf>
    <xf numFmtId="0" fontId="35" fillId="39" borderId="0" xfId="0" applyFont="1" applyFill="1" applyAlignment="1">
      <alignment horizontal="center" vertical="center" wrapText="1"/>
    </xf>
    <xf numFmtId="0" fontId="35" fillId="39" borderId="0" xfId="0" applyFont="1" applyFill="1" applyAlignment="1">
      <alignment horizontal="center" vertical="center" wrapText="1"/>
    </xf>
    <xf numFmtId="0" fontId="35" fillId="39" borderId="0" xfId="0" applyFont="1" applyFill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40" borderId="0" xfId="0" applyFont="1" applyFill="1" applyAlignment="1">
      <alignment horizontal="center"/>
    </xf>
    <xf numFmtId="0" fontId="39" fillId="41" borderId="18" xfId="0" applyFont="1" applyFill="1" applyBorder="1" applyAlignment="1">
      <alignment horizontal="center"/>
    </xf>
    <xf numFmtId="0" fontId="39" fillId="41" borderId="19" xfId="0" applyFont="1" applyFill="1" applyBorder="1" applyAlignment="1">
      <alignment horizontal="center"/>
    </xf>
    <xf numFmtId="0" fontId="39" fillId="41" borderId="18" xfId="0" applyFont="1" applyFill="1" applyBorder="1" applyAlignment="1">
      <alignment horizontal="center" vertical="center"/>
    </xf>
    <xf numFmtId="0" fontId="39" fillId="41" borderId="20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center" vertical="center"/>
    </xf>
    <xf numFmtId="43" fontId="40" fillId="42" borderId="14" xfId="42" applyFont="1" applyFill="1" applyBorder="1"/>
    <xf numFmtId="0" fontId="36" fillId="0" borderId="0" xfId="0" applyFont="1" applyAlignment="1">
      <alignment horizontal="center"/>
    </xf>
    <xf numFmtId="43" fontId="1" fillId="0" borderId="0" xfId="42" applyFont="1"/>
    <xf numFmtId="43" fontId="0" fillId="0" borderId="0" xfId="42" applyFont="1"/>
    <xf numFmtId="43" fontId="32" fillId="0" borderId="0" xfId="42" applyFont="1"/>
    <xf numFmtId="167" fontId="1" fillId="36" borderId="0" xfId="42" applyNumberFormat="1" applyFont="1" applyFill="1"/>
    <xf numFmtId="2" fontId="0" fillId="36" borderId="0" xfId="0" applyNumberFormat="1" applyFill="1"/>
    <xf numFmtId="165" fontId="32" fillId="36" borderId="0" xfId="0" applyNumberFormat="1" applyFont="1" applyFill="1" applyAlignment="1">
      <alignment horizontal="right"/>
    </xf>
    <xf numFmtId="4" fontId="32" fillId="36" borderId="0" xfId="0" applyNumberFormat="1" applyFont="1" applyFill="1" applyAlignment="1">
      <alignment horizontal="right"/>
    </xf>
    <xf numFmtId="43" fontId="32" fillId="36" borderId="0" xfId="42" applyFont="1" applyFill="1" applyBorder="1" applyAlignment="1">
      <alignment horizontal="right"/>
    </xf>
    <xf numFmtId="0" fontId="16" fillId="37" borderId="0" xfId="0" applyFont="1" applyFill="1" applyAlignment="1">
      <alignment horizontal="center"/>
    </xf>
    <xf numFmtId="43" fontId="32" fillId="0" borderId="16" xfId="0" applyNumberFormat="1" applyFont="1" applyBorder="1" applyAlignment="1">
      <alignment horizontal="center"/>
    </xf>
    <xf numFmtId="168" fontId="34" fillId="38" borderId="0" xfId="0" applyNumberFormat="1" applyFont="1" applyFill="1" applyAlignment="1">
      <alignment horizontal="center"/>
    </xf>
    <xf numFmtId="43" fontId="32" fillId="0" borderId="0" xfId="42" applyFont="1" applyBorder="1" applyAlignment="1">
      <alignment horizontal="center"/>
    </xf>
    <xf numFmtId="4" fontId="32" fillId="0" borderId="0" xfId="0" applyNumberFormat="1" applyFont="1" applyAlignment="1">
      <alignment horizontal="center"/>
    </xf>
    <xf numFmtId="0" fontId="34" fillId="0" borderId="0" xfId="0" applyFont="1"/>
    <xf numFmtId="0" fontId="32" fillId="0" borderId="0" xfId="0" applyFont="1" applyAlignment="1">
      <alignment wrapText="1"/>
    </xf>
    <xf numFmtId="0" fontId="32" fillId="0" borderId="14" xfId="0" applyFont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left" vertical="top" wrapText="1" indent="2"/>
    </xf>
    <xf numFmtId="2" fontId="0" fillId="0" borderId="0" xfId="0" applyNumberFormat="1"/>
    <xf numFmtId="0" fontId="32" fillId="37" borderId="0" xfId="0" applyFont="1" applyFill="1" applyAlignment="1">
      <alignment horizontal="center" wrapText="1"/>
    </xf>
    <xf numFmtId="166" fontId="0" fillId="0" borderId="0" xfId="0" applyNumberFormat="1"/>
    <xf numFmtId="165" fontId="34" fillId="0" borderId="21" xfId="0" applyNumberFormat="1" applyFont="1" applyBorder="1" applyAlignment="1">
      <alignment horizontal="center" vertical="top" wrapText="1"/>
    </xf>
    <xf numFmtId="4" fontId="34" fillId="0" borderId="21" xfId="0" applyNumberFormat="1" applyFont="1" applyBorder="1" applyAlignment="1">
      <alignment horizontal="right" vertical="top" wrapText="1"/>
    </xf>
    <xf numFmtId="165" fontId="32" fillId="0" borderId="21" xfId="0" applyNumberFormat="1" applyFont="1" applyBorder="1" applyAlignment="1">
      <alignment horizontal="center" vertical="top" wrapText="1"/>
    </xf>
    <xf numFmtId="165" fontId="34" fillId="36" borderId="21" xfId="0" applyNumberFormat="1" applyFont="1" applyFill="1" applyBorder="1" applyAlignment="1">
      <alignment horizontal="right" vertical="top" wrapText="1"/>
    </xf>
    <xf numFmtId="0" fontId="34" fillId="36" borderId="21" xfId="0" applyFont="1" applyFill="1" applyBorder="1" applyAlignment="1">
      <alignment horizontal="left" vertical="top" wrapText="1"/>
    </xf>
    <xf numFmtId="165" fontId="34" fillId="0" borderId="0" xfId="0" applyNumberFormat="1" applyFont="1" applyAlignment="1">
      <alignment horizontal="center" vertical="top" wrapText="1"/>
    </xf>
    <xf numFmtId="4" fontId="32" fillId="0" borderId="0" xfId="0" applyNumberFormat="1" applyFont="1" applyAlignment="1">
      <alignment horizontal="right" vertical="top" wrapText="1"/>
    </xf>
    <xf numFmtId="165" fontId="32" fillId="36" borderId="0" xfId="0" applyNumberFormat="1" applyFont="1" applyFill="1" applyAlignment="1">
      <alignment horizontal="right" vertical="top" wrapText="1"/>
    </xf>
    <xf numFmtId="0" fontId="32" fillId="36" borderId="0" xfId="0" applyFont="1" applyFill="1" applyAlignment="1">
      <alignment horizontal="left" vertical="top" wrapText="1" indent="2"/>
    </xf>
    <xf numFmtId="4" fontId="34" fillId="38" borderId="0" xfId="0" applyNumberFormat="1" applyFont="1" applyFill="1" applyAlignment="1">
      <alignment horizontal="center" vertical="top" wrapText="1"/>
    </xf>
    <xf numFmtId="4" fontId="34" fillId="0" borderId="0" xfId="0" applyNumberFormat="1" applyFont="1" applyAlignment="1">
      <alignment horizontal="right" vertical="top" wrapText="1"/>
    </xf>
    <xf numFmtId="169" fontId="34" fillId="38" borderId="0" xfId="0" applyNumberFormat="1" applyFont="1" applyFill="1" applyAlignment="1">
      <alignment horizontal="center" vertical="top" wrapText="1"/>
    </xf>
    <xf numFmtId="165" fontId="34" fillId="36" borderId="0" xfId="0" applyNumberFormat="1" applyFont="1" applyFill="1" applyAlignment="1">
      <alignment horizontal="right" vertical="top" wrapText="1"/>
    </xf>
    <xf numFmtId="0" fontId="34" fillId="36" borderId="0" xfId="0" applyFont="1" applyFill="1" applyAlignment="1">
      <alignment horizontal="justify" vertical="top" wrapText="1"/>
    </xf>
    <xf numFmtId="0" fontId="35" fillId="39" borderId="0" xfId="0" applyFont="1" applyFill="1" applyAlignment="1">
      <alignment horizontal="center" vertical="top" wrapText="1"/>
    </xf>
    <xf numFmtId="0" fontId="35" fillId="39" borderId="0" xfId="0" applyFont="1" applyFill="1" applyAlignment="1">
      <alignment horizontal="center" wrapText="1"/>
    </xf>
    <xf numFmtId="0" fontId="35" fillId="39" borderId="17" xfId="0" applyFont="1" applyFill="1" applyBorder="1" applyAlignment="1">
      <alignment horizontal="center" vertical="center" wrapText="1"/>
    </xf>
    <xf numFmtId="0" fontId="39" fillId="41" borderId="18" xfId="0" applyFont="1" applyFill="1" applyBorder="1"/>
    <xf numFmtId="0" fontId="39" fillId="41" borderId="18" xfId="0" applyFont="1" applyFill="1" applyBorder="1" applyAlignment="1">
      <alignment vertical="center"/>
    </xf>
    <xf numFmtId="0" fontId="39" fillId="41" borderId="19" xfId="0" applyFont="1" applyFill="1" applyBorder="1" applyAlignment="1">
      <alignment vertical="center"/>
    </xf>
    <xf numFmtId="0" fontId="47" fillId="0" borderId="0" xfId="44"/>
    <xf numFmtId="165" fontId="48" fillId="0" borderId="0" xfId="0" applyNumberFormat="1" applyFont="1" applyAlignment="1">
      <alignment horizontal="center"/>
    </xf>
    <xf numFmtId="0" fontId="32" fillId="43" borderId="0" xfId="0" applyFont="1" applyFill="1" applyAlignment="1">
      <alignment horizontal="left" vertical="center" wrapText="1"/>
    </xf>
    <xf numFmtId="0" fontId="34" fillId="43" borderId="0" xfId="0" applyFont="1" applyFill="1" applyAlignment="1">
      <alignment horizontal="left" vertical="center" wrapText="1"/>
    </xf>
    <xf numFmtId="4" fontId="48" fillId="38" borderId="0" xfId="0" applyNumberFormat="1" applyFont="1" applyFill="1" applyAlignment="1">
      <alignment horizontal="center"/>
    </xf>
    <xf numFmtId="165" fontId="48" fillId="38" borderId="0" xfId="0" applyNumberFormat="1" applyFont="1" applyFill="1" applyAlignment="1">
      <alignment horizontal="right" indent="2"/>
    </xf>
    <xf numFmtId="165" fontId="48" fillId="0" borderId="0" xfId="0" applyNumberFormat="1" applyFont="1"/>
    <xf numFmtId="165" fontId="0" fillId="0" borderId="16" xfId="0" applyNumberFormat="1" applyBorder="1"/>
    <xf numFmtId="165" fontId="49" fillId="0" borderId="22" xfId="0" applyNumberFormat="1" applyFont="1" applyBorder="1" applyAlignment="1">
      <alignment horizontal="center"/>
    </xf>
    <xf numFmtId="165" fontId="49" fillId="0" borderId="22" xfId="0" applyNumberFormat="1" applyFont="1" applyBorder="1" applyAlignment="1">
      <alignment horizontal="right" indent="6"/>
    </xf>
    <xf numFmtId="3" fontId="49" fillId="0" borderId="22" xfId="0" applyNumberFormat="1" applyFont="1" applyBorder="1" applyAlignment="1">
      <alignment horizontal="center"/>
    </xf>
    <xf numFmtId="165" fontId="50" fillId="0" borderId="0" xfId="0" applyNumberFormat="1" applyFont="1"/>
    <xf numFmtId="4" fontId="49" fillId="0" borderId="23" xfId="0" applyNumberFormat="1" applyFont="1" applyBorder="1" applyAlignment="1">
      <alignment horizontal="center"/>
    </xf>
    <xf numFmtId="3" fontId="49" fillId="0" borderId="23" xfId="0" applyNumberFormat="1" applyFont="1" applyBorder="1" applyAlignment="1">
      <alignment horizontal="center"/>
    </xf>
    <xf numFmtId="0" fontId="0" fillId="0" borderId="14" xfId="0" applyBorder="1"/>
    <xf numFmtId="0" fontId="51" fillId="0" borderId="0" xfId="0" applyFont="1"/>
    <xf numFmtId="4" fontId="49" fillId="44" borderId="23" xfId="0" applyNumberFormat="1" applyFont="1" applyFill="1" applyBorder="1" applyAlignment="1">
      <alignment horizontal="center"/>
    </xf>
    <xf numFmtId="3" fontId="49" fillId="44" borderId="23" xfId="0" applyNumberFormat="1" applyFont="1" applyFill="1" applyBorder="1" applyAlignment="1">
      <alignment horizontal="center"/>
    </xf>
    <xf numFmtId="0" fontId="35" fillId="39" borderId="0" xfId="0" applyFont="1" applyFill="1" applyAlignment="1">
      <alignment horizontal="center"/>
    </xf>
    <xf numFmtId="0" fontId="35" fillId="39" borderId="0" xfId="0" quotePrefix="1" applyFont="1" applyFill="1" applyAlignment="1">
      <alignment horizontal="center" wrapText="1"/>
    </xf>
    <xf numFmtId="0" fontId="35" fillId="39" borderId="0" xfId="0" applyFont="1" applyFill="1" applyAlignment="1">
      <alignment horizontal="center" wrapText="1"/>
    </xf>
    <xf numFmtId="0" fontId="34" fillId="0" borderId="0" xfId="0" applyFont="1" applyAlignment="1">
      <alignment horizontal="right"/>
    </xf>
    <xf numFmtId="0" fontId="0" fillId="45" borderId="0" xfId="0" applyFill="1" applyAlignment="1">
      <alignment horizontal="center"/>
    </xf>
    <xf numFmtId="0" fontId="52" fillId="0" borderId="0" xfId="0" applyFont="1" applyAlignment="1">
      <alignment horizontal="center"/>
    </xf>
    <xf numFmtId="0" fontId="39" fillId="41" borderId="14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583565</xdr:colOff>
      <xdr:row>4</xdr:row>
      <xdr:rowOff>30480</xdr:rowOff>
    </xdr:to>
    <xdr:sp macro="" textlink="">
      <xdr:nvSpPr>
        <xdr:cNvPr id="3" name="Cuadro de texto 4">
          <a:extLst>
            <a:ext uri="{FF2B5EF4-FFF2-40B4-BE49-F238E27FC236}">
              <a16:creationId xmlns:a16="http://schemas.microsoft.com/office/drawing/2014/main" id="{BDDF389C-949A-40BD-912D-0F3EEE45B4DE}"/>
            </a:ext>
          </a:extLst>
        </xdr:cNvPr>
        <xdr:cNvSpPr txBox="1"/>
      </xdr:nvSpPr>
      <xdr:spPr>
        <a:xfrm>
          <a:off x="762000" y="0"/>
          <a:ext cx="4393565" cy="79248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3389111</xdr:colOff>
      <xdr:row>4</xdr:row>
      <xdr:rowOff>96982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C56A3C59-7426-4578-A07A-B8AB3FA74BEF}"/>
            </a:ext>
          </a:extLst>
        </xdr:cNvPr>
        <xdr:cNvSpPr txBox="1"/>
      </xdr:nvSpPr>
      <xdr:spPr>
        <a:xfrm>
          <a:off x="2286000" y="0"/>
          <a:ext cx="1522211" cy="85898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57"/>
  <sheetViews>
    <sheetView tabSelected="1" workbookViewId="0">
      <selection activeCell="J3" sqref="J3"/>
    </sheetView>
  </sheetViews>
  <sheetFormatPr baseColWidth="10" defaultRowHeight="15"/>
  <sheetData>
    <row r="6" spans="1:24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</row>
    <row r="7" spans="1:24">
      <c r="A7">
        <v>9</v>
      </c>
      <c r="B7">
        <v>2</v>
      </c>
      <c r="C7">
        <v>1</v>
      </c>
      <c r="D7">
        <v>2022</v>
      </c>
      <c r="E7">
        <v>2</v>
      </c>
      <c r="F7">
        <v>33</v>
      </c>
      <c r="G7" t="s">
        <v>24</v>
      </c>
      <c r="H7">
        <v>4</v>
      </c>
      <c r="I7" t="s">
        <v>25</v>
      </c>
      <c r="J7">
        <v>1</v>
      </c>
      <c r="K7">
        <v>236585.25</v>
      </c>
      <c r="L7">
        <v>0</v>
      </c>
    </row>
    <row r="8" spans="1:24">
      <c r="A8">
        <v>9</v>
      </c>
      <c r="B8">
        <v>2</v>
      </c>
      <c r="C8">
        <v>2</v>
      </c>
      <c r="D8">
        <v>2022</v>
      </c>
      <c r="E8">
        <v>2</v>
      </c>
      <c r="F8">
        <v>33</v>
      </c>
      <c r="G8" t="s">
        <v>24</v>
      </c>
      <c r="H8">
        <v>4</v>
      </c>
      <c r="I8" t="s">
        <v>25</v>
      </c>
      <c r="J8">
        <v>1</v>
      </c>
      <c r="M8">
        <v>2</v>
      </c>
      <c r="N8">
        <v>339</v>
      </c>
      <c r="O8">
        <v>0</v>
      </c>
      <c r="P8">
        <v>1473505.53</v>
      </c>
      <c r="Q8">
        <v>884103.32</v>
      </c>
      <c r="R8">
        <v>0</v>
      </c>
      <c r="S8">
        <v>0</v>
      </c>
      <c r="T8">
        <v>0</v>
      </c>
      <c r="U8">
        <v>0</v>
      </c>
    </row>
    <row r="9" spans="1:24">
      <c r="A9">
        <v>9</v>
      </c>
      <c r="B9">
        <v>2</v>
      </c>
      <c r="C9">
        <v>2</v>
      </c>
      <c r="D9">
        <v>2022</v>
      </c>
      <c r="E9">
        <v>2</v>
      </c>
      <c r="F9">
        <v>33</v>
      </c>
      <c r="G9" t="s">
        <v>24</v>
      </c>
      <c r="H9">
        <v>4</v>
      </c>
      <c r="I9" t="s">
        <v>25</v>
      </c>
      <c r="J9">
        <v>1</v>
      </c>
      <c r="M9">
        <v>2</v>
      </c>
      <c r="N9">
        <v>614</v>
      </c>
      <c r="O9">
        <v>31238303</v>
      </c>
      <c r="P9">
        <v>47643345.350000001</v>
      </c>
      <c r="Q9">
        <v>28586007.210000001</v>
      </c>
      <c r="R9">
        <v>0</v>
      </c>
      <c r="S9">
        <v>0</v>
      </c>
      <c r="T9">
        <v>0</v>
      </c>
      <c r="U9">
        <v>0</v>
      </c>
    </row>
    <row r="10" spans="1:24">
      <c r="A10">
        <v>9</v>
      </c>
      <c r="B10">
        <v>2</v>
      </c>
      <c r="C10">
        <v>2</v>
      </c>
      <c r="D10">
        <v>2022</v>
      </c>
      <c r="E10">
        <v>2</v>
      </c>
      <c r="F10">
        <v>33</v>
      </c>
      <c r="G10" t="s">
        <v>24</v>
      </c>
      <c r="H10">
        <v>4</v>
      </c>
      <c r="I10" t="s">
        <v>25</v>
      </c>
      <c r="J10">
        <v>1</v>
      </c>
      <c r="M10">
        <v>1</v>
      </c>
      <c r="N10">
        <v>799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X10" t="s">
        <v>26</v>
      </c>
    </row>
    <row r="11" spans="1:24">
      <c r="A11">
        <v>9</v>
      </c>
      <c r="B11">
        <v>2</v>
      </c>
      <c r="C11">
        <v>1</v>
      </c>
      <c r="D11">
        <v>2022</v>
      </c>
      <c r="E11">
        <v>2</v>
      </c>
      <c r="F11">
        <v>33</v>
      </c>
      <c r="G11" t="s">
        <v>24</v>
      </c>
      <c r="H11">
        <v>5</v>
      </c>
      <c r="I11" t="s">
        <v>27</v>
      </c>
      <c r="J11">
        <v>1</v>
      </c>
      <c r="K11">
        <v>725522.2</v>
      </c>
      <c r="L11">
        <v>0</v>
      </c>
    </row>
    <row r="12" spans="1:24">
      <c r="A12">
        <v>9</v>
      </c>
      <c r="B12">
        <v>2</v>
      </c>
      <c r="C12">
        <v>2</v>
      </c>
      <c r="D12">
        <v>2022</v>
      </c>
      <c r="E12">
        <v>2</v>
      </c>
      <c r="F12">
        <v>33</v>
      </c>
      <c r="G12" t="s">
        <v>24</v>
      </c>
      <c r="H12">
        <v>5</v>
      </c>
      <c r="I12" t="s">
        <v>27</v>
      </c>
      <c r="J12">
        <v>1</v>
      </c>
      <c r="M12">
        <v>1</v>
      </c>
      <c r="N12">
        <v>211</v>
      </c>
      <c r="O12">
        <v>2695454</v>
      </c>
      <c r="P12">
        <v>805000</v>
      </c>
      <c r="Q12">
        <v>402500</v>
      </c>
      <c r="R12">
        <v>489969.33</v>
      </c>
      <c r="S12">
        <v>489969.33</v>
      </c>
      <c r="T12">
        <v>250000</v>
      </c>
      <c r="U12">
        <v>250000</v>
      </c>
    </row>
    <row r="13" spans="1:24">
      <c r="A13">
        <v>9</v>
      </c>
      <c r="B13">
        <v>2</v>
      </c>
      <c r="C13">
        <v>2</v>
      </c>
      <c r="D13">
        <v>2022</v>
      </c>
      <c r="E13">
        <v>2</v>
      </c>
      <c r="F13">
        <v>33</v>
      </c>
      <c r="G13" t="s">
        <v>24</v>
      </c>
      <c r="H13">
        <v>5</v>
      </c>
      <c r="I13" t="s">
        <v>27</v>
      </c>
      <c r="J13">
        <v>1</v>
      </c>
      <c r="M13">
        <v>2</v>
      </c>
      <c r="N13">
        <v>211</v>
      </c>
      <c r="O13">
        <v>1110000</v>
      </c>
      <c r="P13">
        <v>1110000</v>
      </c>
      <c r="Q13">
        <v>555000</v>
      </c>
      <c r="R13">
        <v>1109930.51</v>
      </c>
      <c r="S13">
        <v>1109930.51</v>
      </c>
      <c r="T13">
        <v>540000</v>
      </c>
      <c r="U13">
        <v>540000</v>
      </c>
    </row>
    <row r="14" spans="1:24">
      <c r="A14">
        <v>9</v>
      </c>
      <c r="B14">
        <v>2</v>
      </c>
      <c r="C14">
        <v>2</v>
      </c>
      <c r="D14">
        <v>2022</v>
      </c>
      <c r="E14">
        <v>2</v>
      </c>
      <c r="F14">
        <v>33</v>
      </c>
      <c r="G14" t="s">
        <v>24</v>
      </c>
      <c r="H14">
        <v>5</v>
      </c>
      <c r="I14" t="s">
        <v>27</v>
      </c>
      <c r="J14">
        <v>1</v>
      </c>
      <c r="M14">
        <v>1</v>
      </c>
      <c r="N14">
        <v>212</v>
      </c>
      <c r="O14">
        <v>200000</v>
      </c>
      <c r="P14">
        <v>13023</v>
      </c>
      <c r="Q14">
        <v>6511.5</v>
      </c>
      <c r="R14">
        <v>6867.2</v>
      </c>
      <c r="S14">
        <v>6867.2</v>
      </c>
      <c r="T14">
        <v>0</v>
      </c>
      <c r="U14">
        <v>0</v>
      </c>
    </row>
    <row r="15" spans="1:24">
      <c r="A15">
        <v>9</v>
      </c>
      <c r="B15">
        <v>2</v>
      </c>
      <c r="C15">
        <v>2</v>
      </c>
      <c r="D15">
        <v>2022</v>
      </c>
      <c r="E15">
        <v>2</v>
      </c>
      <c r="F15">
        <v>33</v>
      </c>
      <c r="G15" t="s">
        <v>24</v>
      </c>
      <c r="H15">
        <v>5</v>
      </c>
      <c r="I15" t="s">
        <v>27</v>
      </c>
      <c r="J15">
        <v>1</v>
      </c>
      <c r="M15">
        <v>1</v>
      </c>
      <c r="N15">
        <v>214</v>
      </c>
      <c r="O15">
        <v>1017847</v>
      </c>
      <c r="P15">
        <v>1017847</v>
      </c>
      <c r="Q15">
        <v>508923.5</v>
      </c>
      <c r="R15">
        <v>0</v>
      </c>
      <c r="S15">
        <v>0</v>
      </c>
      <c r="T15">
        <v>0</v>
      </c>
      <c r="U15">
        <v>0</v>
      </c>
    </row>
    <row r="16" spans="1:24">
      <c r="A16">
        <v>9</v>
      </c>
      <c r="B16">
        <v>2</v>
      </c>
      <c r="C16">
        <v>2</v>
      </c>
      <c r="D16">
        <v>2022</v>
      </c>
      <c r="E16">
        <v>2</v>
      </c>
      <c r="F16">
        <v>33</v>
      </c>
      <c r="G16" t="s">
        <v>24</v>
      </c>
      <c r="H16">
        <v>5</v>
      </c>
      <c r="I16" t="s">
        <v>27</v>
      </c>
      <c r="J16">
        <v>1</v>
      </c>
      <c r="M16">
        <v>1</v>
      </c>
      <c r="N16">
        <v>216</v>
      </c>
      <c r="O16">
        <v>1000000</v>
      </c>
      <c r="P16">
        <v>500000</v>
      </c>
      <c r="Q16">
        <v>250000</v>
      </c>
      <c r="R16">
        <v>398726.8</v>
      </c>
      <c r="S16">
        <v>398726.8</v>
      </c>
      <c r="T16">
        <v>0</v>
      </c>
      <c r="U16">
        <v>0</v>
      </c>
    </row>
    <row r="17" spans="1:21">
      <c r="A17">
        <v>9</v>
      </c>
      <c r="B17">
        <v>2</v>
      </c>
      <c r="C17">
        <v>2</v>
      </c>
      <c r="D17">
        <v>2022</v>
      </c>
      <c r="E17">
        <v>2</v>
      </c>
      <c r="F17">
        <v>33</v>
      </c>
      <c r="G17" t="s">
        <v>24</v>
      </c>
      <c r="H17">
        <v>5</v>
      </c>
      <c r="I17" t="s">
        <v>27</v>
      </c>
      <c r="J17">
        <v>1</v>
      </c>
      <c r="M17">
        <v>1</v>
      </c>
      <c r="N17">
        <v>221</v>
      </c>
      <c r="O17">
        <v>770180</v>
      </c>
      <c r="P17">
        <v>957157</v>
      </c>
      <c r="Q17">
        <v>478578.5</v>
      </c>
      <c r="R17">
        <v>748744.8</v>
      </c>
      <c r="S17">
        <v>748744.8</v>
      </c>
      <c r="T17">
        <v>146020.79999999999</v>
      </c>
      <c r="U17">
        <v>146020.79999999999</v>
      </c>
    </row>
    <row r="18" spans="1:21">
      <c r="A18">
        <v>9</v>
      </c>
      <c r="B18">
        <v>2</v>
      </c>
      <c r="C18">
        <v>2</v>
      </c>
      <c r="D18">
        <v>2022</v>
      </c>
      <c r="E18">
        <v>2</v>
      </c>
      <c r="F18">
        <v>33</v>
      </c>
      <c r="G18" t="s">
        <v>24</v>
      </c>
      <c r="H18">
        <v>5</v>
      </c>
      <c r="I18" t="s">
        <v>27</v>
      </c>
      <c r="J18">
        <v>1</v>
      </c>
      <c r="M18">
        <v>2</v>
      </c>
      <c r="N18">
        <v>239</v>
      </c>
      <c r="O18">
        <v>0</v>
      </c>
      <c r="P18">
        <v>4390000</v>
      </c>
      <c r="Q18">
        <v>2195000</v>
      </c>
      <c r="R18">
        <v>4345000</v>
      </c>
      <c r="S18">
        <v>4345000</v>
      </c>
      <c r="T18">
        <v>0</v>
      </c>
      <c r="U18">
        <v>0</v>
      </c>
    </row>
    <row r="19" spans="1:21">
      <c r="A19">
        <v>9</v>
      </c>
      <c r="B19">
        <v>2</v>
      </c>
      <c r="C19">
        <v>2</v>
      </c>
      <c r="D19">
        <v>2022</v>
      </c>
      <c r="E19">
        <v>2</v>
      </c>
      <c r="F19">
        <v>33</v>
      </c>
      <c r="G19" t="s">
        <v>24</v>
      </c>
      <c r="H19">
        <v>5</v>
      </c>
      <c r="I19" t="s">
        <v>27</v>
      </c>
      <c r="J19">
        <v>1</v>
      </c>
      <c r="M19">
        <v>1</v>
      </c>
      <c r="N19">
        <v>241</v>
      </c>
      <c r="O19">
        <v>132000</v>
      </c>
      <c r="P19">
        <v>132000</v>
      </c>
      <c r="Q19">
        <v>72720.55</v>
      </c>
      <c r="R19">
        <v>72720.55</v>
      </c>
      <c r="S19">
        <v>72720.55</v>
      </c>
      <c r="T19">
        <v>72720.55</v>
      </c>
      <c r="U19">
        <v>72720.55</v>
      </c>
    </row>
    <row r="20" spans="1:21">
      <c r="A20">
        <v>9</v>
      </c>
      <c r="B20">
        <v>2</v>
      </c>
      <c r="C20">
        <v>2</v>
      </c>
      <c r="D20">
        <v>2022</v>
      </c>
      <c r="E20">
        <v>2</v>
      </c>
      <c r="F20">
        <v>33</v>
      </c>
      <c r="G20" t="s">
        <v>24</v>
      </c>
      <c r="H20">
        <v>5</v>
      </c>
      <c r="I20" t="s">
        <v>27</v>
      </c>
      <c r="J20">
        <v>1</v>
      </c>
      <c r="M20">
        <v>1</v>
      </c>
      <c r="N20">
        <v>242</v>
      </c>
      <c r="O20">
        <v>350000</v>
      </c>
      <c r="P20">
        <v>1470000</v>
      </c>
      <c r="Q20">
        <v>735000</v>
      </c>
      <c r="R20">
        <v>379622.76</v>
      </c>
      <c r="S20">
        <v>379622.76</v>
      </c>
      <c r="T20">
        <v>321326.96000000002</v>
      </c>
      <c r="U20">
        <v>321326.96000000002</v>
      </c>
    </row>
    <row r="21" spans="1:21">
      <c r="A21">
        <v>9</v>
      </c>
      <c r="B21">
        <v>2</v>
      </c>
      <c r="C21">
        <v>2</v>
      </c>
      <c r="D21">
        <v>2022</v>
      </c>
      <c r="E21">
        <v>2</v>
      </c>
      <c r="F21">
        <v>33</v>
      </c>
      <c r="G21" t="s">
        <v>24</v>
      </c>
      <c r="H21">
        <v>5</v>
      </c>
      <c r="I21" t="s">
        <v>27</v>
      </c>
      <c r="J21">
        <v>1</v>
      </c>
      <c r="M21">
        <v>1</v>
      </c>
      <c r="N21">
        <v>246</v>
      </c>
      <c r="O21">
        <v>370000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>
        <v>9</v>
      </c>
      <c r="B22">
        <v>2</v>
      </c>
      <c r="C22">
        <v>2</v>
      </c>
      <c r="D22">
        <v>2022</v>
      </c>
      <c r="E22">
        <v>2</v>
      </c>
      <c r="F22">
        <v>33</v>
      </c>
      <c r="G22" t="s">
        <v>24</v>
      </c>
      <c r="H22">
        <v>5</v>
      </c>
      <c r="I22" t="s">
        <v>27</v>
      </c>
      <c r="J22">
        <v>1</v>
      </c>
      <c r="M22">
        <v>2</v>
      </c>
      <c r="N22">
        <v>246</v>
      </c>
      <c r="O22">
        <v>48517000</v>
      </c>
      <c r="P22">
        <v>41627000</v>
      </c>
      <c r="Q22">
        <v>20813500</v>
      </c>
      <c r="R22">
        <v>10237986</v>
      </c>
      <c r="S22">
        <v>10237986</v>
      </c>
      <c r="T22">
        <v>10237986</v>
      </c>
      <c r="U22">
        <v>10237986</v>
      </c>
    </row>
    <row r="23" spans="1:21">
      <c r="A23">
        <v>9</v>
      </c>
      <c r="B23">
        <v>2</v>
      </c>
      <c r="C23">
        <v>2</v>
      </c>
      <c r="D23">
        <v>2022</v>
      </c>
      <c r="E23">
        <v>2</v>
      </c>
      <c r="F23">
        <v>33</v>
      </c>
      <c r="G23" t="s">
        <v>24</v>
      </c>
      <c r="H23">
        <v>5</v>
      </c>
      <c r="I23" t="s">
        <v>27</v>
      </c>
      <c r="J23">
        <v>1</v>
      </c>
      <c r="M23">
        <v>1</v>
      </c>
      <c r="N23">
        <v>247</v>
      </c>
      <c r="O23">
        <v>420000</v>
      </c>
      <c r="P23">
        <v>420000</v>
      </c>
      <c r="Q23">
        <v>210000</v>
      </c>
      <c r="R23">
        <v>278707.40000000002</v>
      </c>
      <c r="S23">
        <v>278707.40000000002</v>
      </c>
      <c r="T23">
        <v>54392.4</v>
      </c>
      <c r="U23">
        <v>54392.4</v>
      </c>
    </row>
    <row r="24" spans="1:21">
      <c r="A24">
        <v>9</v>
      </c>
      <c r="B24">
        <v>2</v>
      </c>
      <c r="C24">
        <v>2</v>
      </c>
      <c r="D24">
        <v>2022</v>
      </c>
      <c r="E24">
        <v>2</v>
      </c>
      <c r="F24">
        <v>33</v>
      </c>
      <c r="G24" t="s">
        <v>24</v>
      </c>
      <c r="H24">
        <v>5</v>
      </c>
      <c r="I24" t="s">
        <v>27</v>
      </c>
      <c r="J24">
        <v>1</v>
      </c>
      <c r="M24">
        <v>2</v>
      </c>
      <c r="N24">
        <v>247</v>
      </c>
      <c r="O24">
        <v>0</v>
      </c>
      <c r="P24">
        <v>50000</v>
      </c>
      <c r="Q24">
        <v>25000</v>
      </c>
      <c r="R24">
        <v>0</v>
      </c>
      <c r="S24">
        <v>0</v>
      </c>
      <c r="T24">
        <v>0</v>
      </c>
      <c r="U24">
        <v>0</v>
      </c>
    </row>
    <row r="25" spans="1:21">
      <c r="A25">
        <v>9</v>
      </c>
      <c r="B25">
        <v>2</v>
      </c>
      <c r="C25">
        <v>2</v>
      </c>
      <c r="D25">
        <v>2022</v>
      </c>
      <c r="E25">
        <v>2</v>
      </c>
      <c r="F25">
        <v>33</v>
      </c>
      <c r="G25" t="s">
        <v>24</v>
      </c>
      <c r="H25">
        <v>5</v>
      </c>
      <c r="I25" t="s">
        <v>27</v>
      </c>
      <c r="J25">
        <v>1</v>
      </c>
      <c r="M25">
        <v>1</v>
      </c>
      <c r="N25">
        <v>249</v>
      </c>
      <c r="O25">
        <v>775000</v>
      </c>
      <c r="P25">
        <v>775000</v>
      </c>
      <c r="Q25">
        <v>767008.82</v>
      </c>
      <c r="R25">
        <v>767008.82</v>
      </c>
      <c r="S25">
        <v>767008.82</v>
      </c>
      <c r="T25">
        <v>429695.9</v>
      </c>
      <c r="U25">
        <v>429695.9</v>
      </c>
    </row>
    <row r="26" spans="1:21">
      <c r="A26">
        <v>9</v>
      </c>
      <c r="B26">
        <v>2</v>
      </c>
      <c r="C26">
        <v>2</v>
      </c>
      <c r="D26">
        <v>2022</v>
      </c>
      <c r="E26">
        <v>2</v>
      </c>
      <c r="F26">
        <v>33</v>
      </c>
      <c r="G26" t="s">
        <v>24</v>
      </c>
      <c r="H26">
        <v>5</v>
      </c>
      <c r="I26" t="s">
        <v>27</v>
      </c>
      <c r="J26">
        <v>1</v>
      </c>
      <c r="M26">
        <v>2</v>
      </c>
      <c r="N26">
        <v>249</v>
      </c>
      <c r="O26">
        <v>0</v>
      </c>
      <c r="P26">
        <v>950000</v>
      </c>
      <c r="Q26">
        <v>475000</v>
      </c>
      <c r="R26">
        <v>0</v>
      </c>
      <c r="S26">
        <v>0</v>
      </c>
      <c r="T26">
        <v>0</v>
      </c>
      <c r="U26">
        <v>0</v>
      </c>
    </row>
    <row r="27" spans="1:21">
      <c r="A27">
        <v>9</v>
      </c>
      <c r="B27">
        <v>2</v>
      </c>
      <c r="C27">
        <v>2</v>
      </c>
      <c r="D27">
        <v>2022</v>
      </c>
      <c r="E27">
        <v>2</v>
      </c>
      <c r="F27">
        <v>33</v>
      </c>
      <c r="G27" t="s">
        <v>24</v>
      </c>
      <c r="H27">
        <v>5</v>
      </c>
      <c r="I27" t="s">
        <v>27</v>
      </c>
      <c r="J27">
        <v>1</v>
      </c>
      <c r="M27">
        <v>1</v>
      </c>
      <c r="N27">
        <v>256</v>
      </c>
      <c r="O27">
        <v>150000</v>
      </c>
      <c r="P27">
        <v>2040454</v>
      </c>
      <c r="Q27">
        <v>1020227</v>
      </c>
      <c r="R27">
        <v>3946.32</v>
      </c>
      <c r="S27">
        <v>3946.32</v>
      </c>
      <c r="T27">
        <v>3946.32</v>
      </c>
      <c r="U27">
        <v>3946.32</v>
      </c>
    </row>
    <row r="28" spans="1:21">
      <c r="A28">
        <v>9</v>
      </c>
      <c r="B28">
        <v>2</v>
      </c>
      <c r="C28">
        <v>2</v>
      </c>
      <c r="D28">
        <v>2022</v>
      </c>
      <c r="E28">
        <v>2</v>
      </c>
      <c r="F28">
        <v>33</v>
      </c>
      <c r="G28" t="s">
        <v>24</v>
      </c>
      <c r="H28">
        <v>5</v>
      </c>
      <c r="I28" t="s">
        <v>27</v>
      </c>
      <c r="J28">
        <v>1</v>
      </c>
      <c r="M28">
        <v>1</v>
      </c>
      <c r="N28">
        <v>261</v>
      </c>
      <c r="O28">
        <v>48243140</v>
      </c>
      <c r="P28">
        <v>48243140</v>
      </c>
      <c r="Q28">
        <v>24121570</v>
      </c>
      <c r="R28">
        <v>20101308.300000001</v>
      </c>
      <c r="S28">
        <v>20101308.300000001</v>
      </c>
      <c r="T28">
        <v>15619727.710000001</v>
      </c>
      <c r="U28">
        <v>15619727.710000001</v>
      </c>
    </row>
    <row r="29" spans="1:21">
      <c r="A29">
        <v>9</v>
      </c>
      <c r="B29">
        <v>2</v>
      </c>
      <c r="C29">
        <v>2</v>
      </c>
      <c r="D29">
        <v>2022</v>
      </c>
      <c r="E29">
        <v>2</v>
      </c>
      <c r="F29">
        <v>33</v>
      </c>
      <c r="G29" t="s">
        <v>24</v>
      </c>
      <c r="H29">
        <v>5</v>
      </c>
      <c r="I29" t="s">
        <v>27</v>
      </c>
      <c r="J29">
        <v>1</v>
      </c>
      <c r="M29">
        <v>1</v>
      </c>
      <c r="N29">
        <v>291</v>
      </c>
      <c r="O29">
        <v>250000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>
        <v>9</v>
      </c>
      <c r="B30">
        <v>2</v>
      </c>
      <c r="C30">
        <v>2</v>
      </c>
      <c r="D30">
        <v>2022</v>
      </c>
      <c r="E30">
        <v>2</v>
      </c>
      <c r="F30">
        <v>33</v>
      </c>
      <c r="G30" t="s">
        <v>24</v>
      </c>
      <c r="H30">
        <v>5</v>
      </c>
      <c r="I30" t="s">
        <v>27</v>
      </c>
      <c r="J30">
        <v>1</v>
      </c>
      <c r="M30">
        <v>1</v>
      </c>
      <c r="N30">
        <v>292</v>
      </c>
      <c r="O30">
        <v>115000</v>
      </c>
      <c r="P30">
        <v>115000</v>
      </c>
      <c r="Q30">
        <v>95033</v>
      </c>
      <c r="R30">
        <v>102178.6</v>
      </c>
      <c r="S30">
        <v>102178.6</v>
      </c>
      <c r="T30">
        <v>95033</v>
      </c>
      <c r="U30">
        <v>95033</v>
      </c>
    </row>
    <row r="31" spans="1:21">
      <c r="A31">
        <v>9</v>
      </c>
      <c r="B31">
        <v>2</v>
      </c>
      <c r="C31">
        <v>2</v>
      </c>
      <c r="D31">
        <v>2022</v>
      </c>
      <c r="E31">
        <v>2</v>
      </c>
      <c r="F31">
        <v>33</v>
      </c>
      <c r="G31" t="s">
        <v>24</v>
      </c>
      <c r="H31">
        <v>5</v>
      </c>
      <c r="I31" t="s">
        <v>27</v>
      </c>
      <c r="J31">
        <v>1</v>
      </c>
      <c r="M31">
        <v>1</v>
      </c>
      <c r="N31">
        <v>293</v>
      </c>
      <c r="O31">
        <v>323300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>
        <v>9</v>
      </c>
      <c r="B32">
        <v>2</v>
      </c>
      <c r="C32">
        <v>2</v>
      </c>
      <c r="D32">
        <v>2022</v>
      </c>
      <c r="E32">
        <v>2</v>
      </c>
      <c r="F32">
        <v>33</v>
      </c>
      <c r="G32" t="s">
        <v>24</v>
      </c>
      <c r="H32">
        <v>5</v>
      </c>
      <c r="I32" t="s">
        <v>27</v>
      </c>
      <c r="J32">
        <v>1</v>
      </c>
      <c r="M32">
        <v>2</v>
      </c>
      <c r="N32">
        <v>296</v>
      </c>
      <c r="O32">
        <v>0</v>
      </c>
      <c r="P32">
        <v>2000000</v>
      </c>
      <c r="Q32">
        <v>1000000</v>
      </c>
      <c r="R32">
        <v>0</v>
      </c>
      <c r="S32">
        <v>0</v>
      </c>
      <c r="T32">
        <v>0</v>
      </c>
      <c r="U32">
        <v>0</v>
      </c>
    </row>
    <row r="33" spans="1:21">
      <c r="A33">
        <v>9</v>
      </c>
      <c r="B33">
        <v>2</v>
      </c>
      <c r="C33">
        <v>2</v>
      </c>
      <c r="D33">
        <v>2022</v>
      </c>
      <c r="E33">
        <v>2</v>
      </c>
      <c r="F33">
        <v>33</v>
      </c>
      <c r="G33" t="s">
        <v>24</v>
      </c>
      <c r="H33">
        <v>5</v>
      </c>
      <c r="I33" t="s">
        <v>27</v>
      </c>
      <c r="J33">
        <v>1</v>
      </c>
      <c r="M33">
        <v>1</v>
      </c>
      <c r="N33">
        <v>299</v>
      </c>
      <c r="O33">
        <v>300000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>
        <v>9</v>
      </c>
      <c r="B34">
        <v>2</v>
      </c>
      <c r="C34">
        <v>2</v>
      </c>
      <c r="D34">
        <v>2022</v>
      </c>
      <c r="E34">
        <v>2</v>
      </c>
      <c r="F34">
        <v>33</v>
      </c>
      <c r="G34" t="s">
        <v>24</v>
      </c>
      <c r="H34">
        <v>5</v>
      </c>
      <c r="I34" t="s">
        <v>27</v>
      </c>
      <c r="J34">
        <v>1</v>
      </c>
      <c r="M34">
        <v>1</v>
      </c>
      <c r="N34">
        <v>311</v>
      </c>
      <c r="O34">
        <v>110775530</v>
      </c>
      <c r="P34">
        <v>110775530</v>
      </c>
      <c r="Q34">
        <v>55387765</v>
      </c>
      <c r="R34">
        <v>110775530</v>
      </c>
      <c r="S34">
        <v>110775530</v>
      </c>
      <c r="T34">
        <v>54573472.590000004</v>
      </c>
      <c r="U34">
        <v>54573472.590000004</v>
      </c>
    </row>
    <row r="35" spans="1:21">
      <c r="A35">
        <v>9</v>
      </c>
      <c r="B35">
        <v>2</v>
      </c>
      <c r="C35">
        <v>2</v>
      </c>
      <c r="D35">
        <v>2022</v>
      </c>
      <c r="E35">
        <v>2</v>
      </c>
      <c r="F35">
        <v>33</v>
      </c>
      <c r="G35" t="s">
        <v>24</v>
      </c>
      <c r="H35">
        <v>5</v>
      </c>
      <c r="I35" t="s">
        <v>27</v>
      </c>
      <c r="J35">
        <v>1</v>
      </c>
      <c r="M35">
        <v>2</v>
      </c>
      <c r="N35">
        <v>311</v>
      </c>
      <c r="O35">
        <v>4468000</v>
      </c>
      <c r="P35">
        <v>4468000</v>
      </c>
      <c r="Q35">
        <v>2234000</v>
      </c>
      <c r="R35">
        <v>4468000</v>
      </c>
      <c r="S35">
        <v>4468000</v>
      </c>
      <c r="T35">
        <v>0</v>
      </c>
      <c r="U35">
        <v>0</v>
      </c>
    </row>
    <row r="36" spans="1:21">
      <c r="A36">
        <v>9</v>
      </c>
      <c r="B36">
        <v>2</v>
      </c>
      <c r="C36">
        <v>2</v>
      </c>
      <c r="D36">
        <v>2022</v>
      </c>
      <c r="E36">
        <v>2</v>
      </c>
      <c r="F36">
        <v>33</v>
      </c>
      <c r="G36" t="s">
        <v>24</v>
      </c>
      <c r="H36">
        <v>5</v>
      </c>
      <c r="I36" t="s">
        <v>27</v>
      </c>
      <c r="J36">
        <v>1</v>
      </c>
      <c r="M36">
        <v>1</v>
      </c>
      <c r="N36">
        <v>313</v>
      </c>
      <c r="O36">
        <v>27694844</v>
      </c>
      <c r="P36">
        <v>27694844</v>
      </c>
      <c r="Q36">
        <v>13847422</v>
      </c>
      <c r="R36">
        <v>12043282</v>
      </c>
      <c r="S36">
        <v>12043282</v>
      </c>
      <c r="T36">
        <v>12043282</v>
      </c>
      <c r="U36">
        <v>12043282</v>
      </c>
    </row>
    <row r="37" spans="1:21">
      <c r="A37">
        <v>9</v>
      </c>
      <c r="B37">
        <v>2</v>
      </c>
      <c r="C37">
        <v>2</v>
      </c>
      <c r="D37">
        <v>2022</v>
      </c>
      <c r="E37">
        <v>2</v>
      </c>
      <c r="F37">
        <v>33</v>
      </c>
      <c r="G37" t="s">
        <v>24</v>
      </c>
      <c r="H37">
        <v>5</v>
      </c>
      <c r="I37" t="s">
        <v>27</v>
      </c>
      <c r="J37">
        <v>1</v>
      </c>
      <c r="M37">
        <v>1</v>
      </c>
      <c r="N37">
        <v>314</v>
      </c>
      <c r="O37">
        <v>1168232</v>
      </c>
      <c r="P37">
        <v>587214</v>
      </c>
      <c r="Q37">
        <v>293607</v>
      </c>
      <c r="R37">
        <v>587214</v>
      </c>
      <c r="S37">
        <v>587214</v>
      </c>
      <c r="T37">
        <v>42557.19</v>
      </c>
      <c r="U37">
        <v>42557.19</v>
      </c>
    </row>
    <row r="38" spans="1:21">
      <c r="A38">
        <v>9</v>
      </c>
      <c r="B38">
        <v>2</v>
      </c>
      <c r="C38">
        <v>2</v>
      </c>
      <c r="D38">
        <v>2022</v>
      </c>
      <c r="E38">
        <v>2</v>
      </c>
      <c r="F38">
        <v>33</v>
      </c>
      <c r="G38" t="s">
        <v>24</v>
      </c>
      <c r="H38">
        <v>5</v>
      </c>
      <c r="I38" t="s">
        <v>27</v>
      </c>
      <c r="J38">
        <v>1</v>
      </c>
      <c r="M38">
        <v>1</v>
      </c>
      <c r="N38">
        <v>317</v>
      </c>
      <c r="O38">
        <v>709956</v>
      </c>
      <c r="P38">
        <v>1290974</v>
      </c>
      <c r="Q38">
        <v>645487</v>
      </c>
      <c r="R38">
        <v>709956</v>
      </c>
      <c r="S38">
        <v>709956</v>
      </c>
      <c r="T38">
        <v>45265.52</v>
      </c>
      <c r="U38">
        <v>45265.52</v>
      </c>
    </row>
    <row r="39" spans="1:21">
      <c r="A39">
        <v>9</v>
      </c>
      <c r="B39">
        <v>2</v>
      </c>
      <c r="C39">
        <v>2</v>
      </c>
      <c r="D39">
        <v>2022</v>
      </c>
      <c r="E39">
        <v>2</v>
      </c>
      <c r="F39">
        <v>33</v>
      </c>
      <c r="G39" t="s">
        <v>24</v>
      </c>
      <c r="H39">
        <v>5</v>
      </c>
      <c r="I39" t="s">
        <v>27</v>
      </c>
      <c r="J39">
        <v>1</v>
      </c>
      <c r="M39">
        <v>1</v>
      </c>
      <c r="N39">
        <v>319</v>
      </c>
      <c r="O39">
        <v>431720</v>
      </c>
      <c r="P39">
        <v>431720</v>
      </c>
      <c r="Q39">
        <v>215860</v>
      </c>
      <c r="R39">
        <v>419050</v>
      </c>
      <c r="S39">
        <v>419050</v>
      </c>
      <c r="T39">
        <v>49344.65</v>
      </c>
      <c r="U39">
        <v>49344.65</v>
      </c>
    </row>
    <row r="40" spans="1:21">
      <c r="A40">
        <v>9</v>
      </c>
      <c r="B40">
        <v>2</v>
      </c>
      <c r="C40">
        <v>2</v>
      </c>
      <c r="D40">
        <v>2022</v>
      </c>
      <c r="E40">
        <v>2</v>
      </c>
      <c r="F40">
        <v>33</v>
      </c>
      <c r="G40" t="s">
        <v>24</v>
      </c>
      <c r="H40">
        <v>5</v>
      </c>
      <c r="I40" t="s">
        <v>27</v>
      </c>
      <c r="J40">
        <v>1</v>
      </c>
      <c r="M40">
        <v>1</v>
      </c>
      <c r="N40">
        <v>333</v>
      </c>
      <c r="O40">
        <v>1000000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>
        <v>9</v>
      </c>
      <c r="B41">
        <v>2</v>
      </c>
      <c r="C41">
        <v>2</v>
      </c>
      <c r="D41">
        <v>2022</v>
      </c>
      <c r="E41">
        <v>2</v>
      </c>
      <c r="F41">
        <v>33</v>
      </c>
      <c r="G41" t="s">
        <v>24</v>
      </c>
      <c r="H41">
        <v>5</v>
      </c>
      <c r="I41" t="s">
        <v>27</v>
      </c>
      <c r="J41">
        <v>1</v>
      </c>
      <c r="M41">
        <v>1</v>
      </c>
      <c r="N41">
        <v>336</v>
      </c>
      <c r="O41">
        <v>2338032</v>
      </c>
      <c r="P41">
        <v>2338032</v>
      </c>
      <c r="Q41">
        <v>1169016</v>
      </c>
      <c r="R41">
        <v>466311.5</v>
      </c>
      <c r="S41">
        <v>466311.5</v>
      </c>
      <c r="T41">
        <v>228119.32</v>
      </c>
      <c r="U41">
        <v>228119.32</v>
      </c>
    </row>
    <row r="42" spans="1:21">
      <c r="A42">
        <v>9</v>
      </c>
      <c r="B42">
        <v>2</v>
      </c>
      <c r="C42">
        <v>2</v>
      </c>
      <c r="D42">
        <v>2022</v>
      </c>
      <c r="E42">
        <v>2</v>
      </c>
      <c r="F42">
        <v>33</v>
      </c>
      <c r="G42" t="s">
        <v>24</v>
      </c>
      <c r="H42">
        <v>5</v>
      </c>
      <c r="I42" t="s">
        <v>27</v>
      </c>
      <c r="J42">
        <v>1</v>
      </c>
      <c r="M42">
        <v>2</v>
      </c>
      <c r="N42">
        <v>338</v>
      </c>
      <c r="O42">
        <v>99910000</v>
      </c>
      <c r="P42">
        <v>99910000</v>
      </c>
      <c r="Q42">
        <v>49955000</v>
      </c>
      <c r="R42">
        <v>99107037.450000003</v>
      </c>
      <c r="S42">
        <v>99107037.450000003</v>
      </c>
      <c r="T42">
        <v>41000445.630000003</v>
      </c>
      <c r="U42">
        <v>41000445.630000003</v>
      </c>
    </row>
    <row r="43" spans="1:21">
      <c r="A43">
        <v>9</v>
      </c>
      <c r="B43">
        <v>2</v>
      </c>
      <c r="C43">
        <v>2</v>
      </c>
      <c r="D43">
        <v>2022</v>
      </c>
      <c r="E43">
        <v>2</v>
      </c>
      <c r="F43">
        <v>33</v>
      </c>
      <c r="G43" t="s">
        <v>24</v>
      </c>
      <c r="H43">
        <v>5</v>
      </c>
      <c r="I43" t="s">
        <v>27</v>
      </c>
      <c r="J43">
        <v>1</v>
      </c>
      <c r="M43">
        <v>1</v>
      </c>
      <c r="N43">
        <v>339</v>
      </c>
      <c r="O43">
        <v>394150</v>
      </c>
      <c r="P43">
        <v>394150</v>
      </c>
      <c r="Q43">
        <v>197075</v>
      </c>
      <c r="R43">
        <v>156175.44</v>
      </c>
      <c r="S43">
        <v>156175.44</v>
      </c>
      <c r="T43">
        <v>0</v>
      </c>
      <c r="U43">
        <v>0</v>
      </c>
    </row>
    <row r="44" spans="1:21">
      <c r="A44">
        <v>9</v>
      </c>
      <c r="B44">
        <v>2</v>
      </c>
      <c r="C44">
        <v>2</v>
      </c>
      <c r="D44">
        <v>2022</v>
      </c>
      <c r="E44">
        <v>2</v>
      </c>
      <c r="F44">
        <v>33</v>
      </c>
      <c r="G44" t="s">
        <v>24</v>
      </c>
      <c r="H44">
        <v>5</v>
      </c>
      <c r="I44" t="s">
        <v>27</v>
      </c>
      <c r="J44">
        <v>1</v>
      </c>
      <c r="M44">
        <v>1</v>
      </c>
      <c r="N44">
        <v>345</v>
      </c>
      <c r="O44">
        <v>0</v>
      </c>
      <c r="P44">
        <v>300000</v>
      </c>
      <c r="Q44">
        <v>150000</v>
      </c>
      <c r="R44">
        <v>300000</v>
      </c>
      <c r="S44">
        <v>300000</v>
      </c>
      <c r="T44">
        <v>0</v>
      </c>
      <c r="U44">
        <v>0</v>
      </c>
    </row>
    <row r="45" spans="1:21">
      <c r="A45">
        <v>9</v>
      </c>
      <c r="B45">
        <v>2</v>
      </c>
      <c r="C45">
        <v>2</v>
      </c>
      <c r="D45">
        <v>2022</v>
      </c>
      <c r="E45">
        <v>2</v>
      </c>
      <c r="F45">
        <v>33</v>
      </c>
      <c r="G45" t="s">
        <v>24</v>
      </c>
      <c r="H45">
        <v>5</v>
      </c>
      <c r="I45" t="s">
        <v>27</v>
      </c>
      <c r="J45">
        <v>1</v>
      </c>
      <c r="M45">
        <v>2</v>
      </c>
      <c r="N45">
        <v>345</v>
      </c>
      <c r="O45">
        <v>0</v>
      </c>
      <c r="P45">
        <v>206183</v>
      </c>
      <c r="Q45">
        <v>103097.5</v>
      </c>
      <c r="R45">
        <v>206183</v>
      </c>
      <c r="S45">
        <v>206183</v>
      </c>
      <c r="T45">
        <v>103097</v>
      </c>
      <c r="U45">
        <v>103097</v>
      </c>
    </row>
    <row r="46" spans="1:21">
      <c r="A46">
        <v>9</v>
      </c>
      <c r="B46">
        <v>2</v>
      </c>
      <c r="C46">
        <v>2</v>
      </c>
      <c r="D46">
        <v>2022</v>
      </c>
      <c r="E46">
        <v>2</v>
      </c>
      <c r="F46">
        <v>33</v>
      </c>
      <c r="G46" t="s">
        <v>24</v>
      </c>
      <c r="H46">
        <v>5</v>
      </c>
      <c r="I46" t="s">
        <v>27</v>
      </c>
      <c r="J46">
        <v>1</v>
      </c>
      <c r="M46">
        <v>1</v>
      </c>
      <c r="N46">
        <v>351</v>
      </c>
      <c r="O46">
        <v>120000</v>
      </c>
      <c r="P46">
        <v>120000</v>
      </c>
      <c r="Q46">
        <v>59994</v>
      </c>
      <c r="R46">
        <v>0</v>
      </c>
      <c r="S46">
        <v>0</v>
      </c>
      <c r="T46">
        <v>0</v>
      </c>
      <c r="U46">
        <v>0</v>
      </c>
    </row>
    <row r="47" spans="1:21">
      <c r="A47">
        <v>9</v>
      </c>
      <c r="B47">
        <v>2</v>
      </c>
      <c r="C47">
        <v>2</v>
      </c>
      <c r="D47">
        <v>2022</v>
      </c>
      <c r="E47">
        <v>2</v>
      </c>
      <c r="F47">
        <v>33</v>
      </c>
      <c r="G47" t="s">
        <v>24</v>
      </c>
      <c r="H47">
        <v>5</v>
      </c>
      <c r="I47" t="s">
        <v>27</v>
      </c>
      <c r="J47">
        <v>1</v>
      </c>
      <c r="M47">
        <v>2</v>
      </c>
      <c r="N47">
        <v>351</v>
      </c>
      <c r="O47">
        <v>0</v>
      </c>
      <c r="P47">
        <v>1500000</v>
      </c>
      <c r="Q47">
        <v>750000</v>
      </c>
      <c r="R47">
        <v>0</v>
      </c>
      <c r="S47">
        <v>0</v>
      </c>
      <c r="T47">
        <v>0</v>
      </c>
      <c r="U47">
        <v>0</v>
      </c>
    </row>
    <row r="48" spans="1:21">
      <c r="A48">
        <v>9</v>
      </c>
      <c r="B48">
        <v>2</v>
      </c>
      <c r="C48">
        <v>2</v>
      </c>
      <c r="D48">
        <v>2022</v>
      </c>
      <c r="E48">
        <v>2</v>
      </c>
      <c r="F48">
        <v>33</v>
      </c>
      <c r="G48" t="s">
        <v>24</v>
      </c>
      <c r="H48">
        <v>5</v>
      </c>
      <c r="I48" t="s">
        <v>27</v>
      </c>
      <c r="J48">
        <v>1</v>
      </c>
      <c r="M48">
        <v>1</v>
      </c>
      <c r="N48">
        <v>353</v>
      </c>
      <c r="O48">
        <v>6983</v>
      </c>
      <c r="P48">
        <v>6983</v>
      </c>
      <c r="Q48">
        <v>3491.5</v>
      </c>
      <c r="R48">
        <v>0</v>
      </c>
      <c r="S48">
        <v>0</v>
      </c>
      <c r="T48">
        <v>0</v>
      </c>
      <c r="U48">
        <v>0</v>
      </c>
    </row>
    <row r="49" spans="1:24">
      <c r="A49">
        <v>9</v>
      </c>
      <c r="B49">
        <v>2</v>
      </c>
      <c r="C49">
        <v>2</v>
      </c>
      <c r="D49">
        <v>2022</v>
      </c>
      <c r="E49">
        <v>2</v>
      </c>
      <c r="F49">
        <v>33</v>
      </c>
      <c r="G49" t="s">
        <v>24</v>
      </c>
      <c r="H49">
        <v>5</v>
      </c>
      <c r="I49" t="s">
        <v>27</v>
      </c>
      <c r="J49">
        <v>1</v>
      </c>
      <c r="M49">
        <v>1</v>
      </c>
      <c r="N49">
        <v>357</v>
      </c>
      <c r="O49">
        <v>2572790</v>
      </c>
      <c r="P49">
        <v>2896090</v>
      </c>
      <c r="Q49">
        <v>1448045</v>
      </c>
      <c r="R49">
        <v>2572790</v>
      </c>
      <c r="S49">
        <v>2572790</v>
      </c>
      <c r="T49">
        <v>1374799.15</v>
      </c>
      <c r="U49">
        <v>1374799.15</v>
      </c>
    </row>
    <row r="50" spans="1:24">
      <c r="A50">
        <v>9</v>
      </c>
      <c r="B50">
        <v>2</v>
      </c>
      <c r="C50">
        <v>2</v>
      </c>
      <c r="D50">
        <v>2022</v>
      </c>
      <c r="E50">
        <v>2</v>
      </c>
      <c r="F50">
        <v>33</v>
      </c>
      <c r="G50" t="s">
        <v>24</v>
      </c>
      <c r="H50">
        <v>5</v>
      </c>
      <c r="I50" t="s">
        <v>27</v>
      </c>
      <c r="J50">
        <v>1</v>
      </c>
      <c r="M50">
        <v>2</v>
      </c>
      <c r="N50">
        <v>357</v>
      </c>
      <c r="O50">
        <v>222207</v>
      </c>
      <c r="P50">
        <v>1722207</v>
      </c>
      <c r="Q50">
        <v>437341.13</v>
      </c>
      <c r="R50">
        <v>1722207</v>
      </c>
      <c r="S50">
        <v>1722207</v>
      </c>
      <c r="T50">
        <v>0</v>
      </c>
      <c r="U50">
        <v>0</v>
      </c>
    </row>
    <row r="51" spans="1:24">
      <c r="A51">
        <v>9</v>
      </c>
      <c r="B51">
        <v>2</v>
      </c>
      <c r="C51">
        <v>2</v>
      </c>
      <c r="D51">
        <v>2022</v>
      </c>
      <c r="E51">
        <v>2</v>
      </c>
      <c r="F51">
        <v>33</v>
      </c>
      <c r="G51" t="s">
        <v>24</v>
      </c>
      <c r="H51">
        <v>5</v>
      </c>
      <c r="I51" t="s">
        <v>27</v>
      </c>
      <c r="J51">
        <v>1</v>
      </c>
      <c r="M51">
        <v>2</v>
      </c>
      <c r="N51">
        <v>359</v>
      </c>
      <c r="O51">
        <v>6000000</v>
      </c>
      <c r="P51">
        <v>4000000</v>
      </c>
      <c r="Q51">
        <v>2000000</v>
      </c>
      <c r="R51">
        <v>0</v>
      </c>
      <c r="S51">
        <v>0</v>
      </c>
      <c r="T51">
        <v>0</v>
      </c>
      <c r="U51">
        <v>0</v>
      </c>
    </row>
    <row r="52" spans="1:24">
      <c r="A52">
        <v>9</v>
      </c>
      <c r="B52">
        <v>2</v>
      </c>
      <c r="C52">
        <v>2</v>
      </c>
      <c r="D52">
        <v>2022</v>
      </c>
      <c r="E52">
        <v>2</v>
      </c>
      <c r="F52">
        <v>33</v>
      </c>
      <c r="G52" t="s">
        <v>24</v>
      </c>
      <c r="H52">
        <v>5</v>
      </c>
      <c r="I52" t="s">
        <v>27</v>
      </c>
      <c r="J52">
        <v>1</v>
      </c>
      <c r="M52">
        <v>1</v>
      </c>
      <c r="N52">
        <v>383</v>
      </c>
      <c r="O52">
        <v>206183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4">
      <c r="A53">
        <v>9</v>
      </c>
      <c r="B53">
        <v>2</v>
      </c>
      <c r="C53">
        <v>2</v>
      </c>
      <c r="D53">
        <v>2022</v>
      </c>
      <c r="E53">
        <v>2</v>
      </c>
      <c r="F53">
        <v>33</v>
      </c>
      <c r="G53" t="s">
        <v>24</v>
      </c>
      <c r="H53">
        <v>5</v>
      </c>
      <c r="I53" t="s">
        <v>27</v>
      </c>
      <c r="J53">
        <v>1</v>
      </c>
      <c r="M53">
        <v>2</v>
      </c>
      <c r="N53">
        <v>391</v>
      </c>
      <c r="O53">
        <v>1500000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4">
      <c r="A54">
        <v>9</v>
      </c>
      <c r="B54">
        <v>2</v>
      </c>
      <c r="C54">
        <v>2</v>
      </c>
      <c r="D54">
        <v>2022</v>
      </c>
      <c r="E54">
        <v>2</v>
      </c>
      <c r="F54">
        <v>33</v>
      </c>
      <c r="G54" t="s">
        <v>24</v>
      </c>
      <c r="H54">
        <v>5</v>
      </c>
      <c r="I54" t="s">
        <v>27</v>
      </c>
      <c r="J54">
        <v>1</v>
      </c>
      <c r="M54">
        <v>1</v>
      </c>
      <c r="N54">
        <v>392</v>
      </c>
      <c r="O54">
        <v>2544011</v>
      </c>
      <c r="P54">
        <v>2544011</v>
      </c>
      <c r="Q54">
        <v>1272005.5</v>
      </c>
      <c r="R54">
        <v>825730</v>
      </c>
      <c r="S54">
        <v>825730</v>
      </c>
      <c r="T54">
        <v>825730</v>
      </c>
      <c r="U54">
        <v>825730</v>
      </c>
    </row>
    <row r="55" spans="1:24">
      <c r="A55">
        <v>9</v>
      </c>
      <c r="B55">
        <v>2</v>
      </c>
      <c r="C55">
        <v>2</v>
      </c>
      <c r="D55">
        <v>2022</v>
      </c>
      <c r="E55">
        <v>2</v>
      </c>
      <c r="F55">
        <v>33</v>
      </c>
      <c r="G55" t="s">
        <v>24</v>
      </c>
      <c r="H55">
        <v>5</v>
      </c>
      <c r="I55" t="s">
        <v>27</v>
      </c>
      <c r="J55">
        <v>1</v>
      </c>
      <c r="M55">
        <v>1</v>
      </c>
      <c r="N55">
        <v>396</v>
      </c>
      <c r="O55">
        <v>2339675</v>
      </c>
      <c r="P55">
        <v>2339675</v>
      </c>
      <c r="Q55">
        <v>1169837.5</v>
      </c>
      <c r="R55">
        <v>2316167.71</v>
      </c>
      <c r="S55">
        <v>2316167.71</v>
      </c>
      <c r="T55">
        <v>950232.28</v>
      </c>
      <c r="U55">
        <v>950232.28</v>
      </c>
    </row>
    <row r="56" spans="1:24">
      <c r="A56">
        <v>9</v>
      </c>
      <c r="B56">
        <v>2</v>
      </c>
      <c r="C56">
        <v>2</v>
      </c>
      <c r="D56">
        <v>2022</v>
      </c>
      <c r="E56">
        <v>2</v>
      </c>
      <c r="F56">
        <v>33</v>
      </c>
      <c r="G56" t="s">
        <v>24</v>
      </c>
      <c r="H56">
        <v>5</v>
      </c>
      <c r="I56" t="s">
        <v>27</v>
      </c>
      <c r="J56">
        <v>1</v>
      </c>
      <c r="M56">
        <v>2</v>
      </c>
      <c r="N56">
        <v>597</v>
      </c>
      <c r="O56">
        <v>0</v>
      </c>
      <c r="P56">
        <v>1000000</v>
      </c>
      <c r="Q56">
        <v>500000</v>
      </c>
      <c r="R56">
        <v>0</v>
      </c>
      <c r="S56">
        <v>0</v>
      </c>
      <c r="T56">
        <v>0</v>
      </c>
      <c r="U56">
        <v>0</v>
      </c>
    </row>
    <row r="57" spans="1:24">
      <c r="A57">
        <v>9</v>
      </c>
      <c r="B57">
        <v>2</v>
      </c>
      <c r="C57">
        <v>2</v>
      </c>
      <c r="D57">
        <v>2022</v>
      </c>
      <c r="E57">
        <v>2</v>
      </c>
      <c r="F57">
        <v>33</v>
      </c>
      <c r="G57" t="s">
        <v>24</v>
      </c>
      <c r="H57">
        <v>5</v>
      </c>
      <c r="I57" t="s">
        <v>27</v>
      </c>
      <c r="J57">
        <v>1</v>
      </c>
      <c r="M57">
        <v>1</v>
      </c>
      <c r="N57">
        <v>799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X57" t="s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32D0-449F-43FB-8EA8-0E647257BB80}">
  <sheetPr>
    <tabColor theme="4" tint="-0.249977111117893"/>
  </sheetPr>
  <dimension ref="A6:AC80"/>
  <sheetViews>
    <sheetView showGridLines="0" zoomScale="110" zoomScaleNormal="110" zoomScaleSheetLayoutView="70" workbookViewId="0">
      <selection activeCell="E15" sqref="E15"/>
    </sheetView>
  </sheetViews>
  <sheetFormatPr baseColWidth="10" defaultColWidth="11.42578125" defaultRowHeight="11.25"/>
  <cols>
    <col min="1" max="1" width="1.85546875" style="7" customWidth="1"/>
    <col min="2" max="2" width="3.140625" style="6" bestFit="1" customWidth="1"/>
    <col min="3" max="3" width="6" style="6" bestFit="1" customWidth="1"/>
    <col min="4" max="4" width="15" style="6" customWidth="1"/>
    <col min="5" max="5" width="59" style="5" customWidth="1"/>
    <col min="6" max="6" width="12.28515625" style="4" hidden="1" customWidth="1"/>
    <col min="7" max="7" width="14.5703125" style="4" hidden="1" customWidth="1"/>
    <col min="8" max="8" width="7.5703125" style="3" hidden="1" customWidth="1"/>
    <col min="9" max="24" width="18.5703125" style="2" customWidth="1"/>
    <col min="25" max="25" width="6.28515625" style="1" customWidth="1"/>
    <col min="26" max="26" width="14.28515625" style="1" bestFit="1" customWidth="1"/>
    <col min="27" max="27" width="58.140625" style="1" customWidth="1"/>
    <col min="28" max="16384" width="11.42578125" style="1"/>
  </cols>
  <sheetData>
    <row r="6" spans="1:29" ht="15.75" thickBot="1">
      <c r="E6" s="35" t="s">
        <v>138</v>
      </c>
    </row>
    <row r="7" spans="1:29" ht="12" thickBot="1">
      <c r="I7" s="34">
        <f>+SUBTOTAL(9,I9:I31)</f>
        <v>49116851.000000007</v>
      </c>
      <c r="J7" s="34">
        <f>+SUBTOTAL(9,J9:J31)</f>
        <v>49116850.880000003</v>
      </c>
      <c r="K7" s="34">
        <f>+SUBTOTAL(9,K9:K31)</f>
        <v>29470111</v>
      </c>
      <c r="L7" s="34">
        <f>+SUBTOTAL(9,L9:L31)</f>
        <v>0</v>
      </c>
      <c r="M7" s="34">
        <f>+SUBTOTAL(9,M9:M31)</f>
        <v>0</v>
      </c>
    </row>
    <row r="8" spans="1:29" s="25" customFormat="1" ht="30">
      <c r="A8" s="33"/>
      <c r="B8" s="29" t="s">
        <v>137</v>
      </c>
      <c r="C8" s="29" t="s">
        <v>136</v>
      </c>
      <c r="D8" s="29" t="s">
        <v>135</v>
      </c>
      <c r="E8" s="32" t="s">
        <v>134</v>
      </c>
      <c r="F8" s="31" t="s">
        <v>133</v>
      </c>
      <c r="G8" s="30"/>
      <c r="H8" s="29" t="s">
        <v>132</v>
      </c>
      <c r="I8" s="28" t="s">
        <v>131</v>
      </c>
      <c r="J8" s="28" t="s">
        <v>130</v>
      </c>
      <c r="K8" s="27" t="s">
        <v>129</v>
      </c>
      <c r="L8" s="27" t="s">
        <v>128</v>
      </c>
      <c r="M8" s="27" t="s">
        <v>127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9" ht="33.75">
      <c r="A9" s="17"/>
      <c r="B9" s="16">
        <v>1</v>
      </c>
      <c r="C9" s="16">
        <v>33681</v>
      </c>
      <c r="D9" s="16" t="s">
        <v>125</v>
      </c>
      <c r="E9" s="15" t="s">
        <v>126</v>
      </c>
      <c r="F9" s="14" t="s">
        <v>52</v>
      </c>
      <c r="G9" s="14" t="s">
        <v>42</v>
      </c>
      <c r="H9" s="13">
        <v>618.74</v>
      </c>
      <c r="I9" s="12">
        <v>2334345.73</v>
      </c>
      <c r="J9" s="12">
        <v>2334345.73</v>
      </c>
      <c r="K9" s="12">
        <v>1592023.79</v>
      </c>
      <c r="L9" s="12">
        <v>0</v>
      </c>
      <c r="M9" s="12"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  <c r="Z9" s="1" t="s">
        <v>125</v>
      </c>
      <c r="AA9" s="1" t="s">
        <v>124</v>
      </c>
      <c r="AB9" s="1" t="s">
        <v>123</v>
      </c>
      <c r="AC9" s="1">
        <f>+AB9-C9</f>
        <v>0</v>
      </c>
    </row>
    <row r="10" spans="1:29" ht="33.75">
      <c r="A10" s="17"/>
      <c r="B10" s="16">
        <v>2</v>
      </c>
      <c r="C10" s="16">
        <v>33703</v>
      </c>
      <c r="D10" s="16" t="s">
        <v>121</v>
      </c>
      <c r="E10" s="15" t="s">
        <v>122</v>
      </c>
      <c r="F10" s="14" t="s">
        <v>52</v>
      </c>
      <c r="G10" s="14" t="s">
        <v>42</v>
      </c>
      <c r="H10" s="13">
        <v>384.8</v>
      </c>
      <c r="I10" s="12">
        <v>1533998.6199999999</v>
      </c>
      <c r="J10" s="12">
        <v>1533998.6199999999</v>
      </c>
      <c r="K10" s="12">
        <v>1046187.06</v>
      </c>
      <c r="L10" s="12">
        <v>0</v>
      </c>
      <c r="M10" s="12"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/>
      <c r="Z10" s="1" t="s">
        <v>121</v>
      </c>
      <c r="AA10" s="1" t="s">
        <v>120</v>
      </c>
      <c r="AB10" s="1" t="s">
        <v>119</v>
      </c>
      <c r="AC10" s="1">
        <f>+AB10-C10</f>
        <v>0</v>
      </c>
    </row>
    <row r="11" spans="1:29" ht="33.75">
      <c r="A11" s="17"/>
      <c r="B11" s="16">
        <v>3</v>
      </c>
      <c r="C11" s="16">
        <v>33705</v>
      </c>
      <c r="D11" s="16" t="s">
        <v>117</v>
      </c>
      <c r="E11" s="15" t="s">
        <v>118</v>
      </c>
      <c r="F11" s="14" t="s">
        <v>52</v>
      </c>
      <c r="G11" s="14" t="s">
        <v>42</v>
      </c>
      <c r="H11" s="13">
        <v>674.97</v>
      </c>
      <c r="I11" s="12">
        <v>2541843.13</v>
      </c>
      <c r="J11" s="12">
        <v>2541843.13</v>
      </c>
      <c r="K11" s="12">
        <v>1733537.01</v>
      </c>
      <c r="L11" s="12">
        <v>0</v>
      </c>
      <c r="M11" s="12"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/>
      <c r="Z11" s="1" t="s">
        <v>117</v>
      </c>
      <c r="AA11" s="1" t="s">
        <v>116</v>
      </c>
      <c r="AB11" s="1" t="s">
        <v>115</v>
      </c>
      <c r="AC11" s="1">
        <f>+AB11-C11</f>
        <v>0</v>
      </c>
    </row>
    <row r="12" spans="1:29" ht="33.75">
      <c r="A12" s="17"/>
      <c r="B12" s="16">
        <v>4</v>
      </c>
      <c r="C12" s="16">
        <v>33706</v>
      </c>
      <c r="D12" s="16" t="s">
        <v>113</v>
      </c>
      <c r="E12" s="19" t="s">
        <v>114</v>
      </c>
      <c r="F12" s="14" t="s">
        <v>43</v>
      </c>
      <c r="G12" s="14" t="s">
        <v>42</v>
      </c>
      <c r="H12" s="13">
        <v>564</v>
      </c>
      <c r="I12" s="12">
        <v>3744474.76</v>
      </c>
      <c r="J12" s="12">
        <v>3744474.76</v>
      </c>
      <c r="K12" s="12">
        <v>2553731.79</v>
      </c>
      <c r="L12" s="12">
        <v>0</v>
      </c>
      <c r="M12" s="12"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  <c r="Z12" s="1" t="s">
        <v>113</v>
      </c>
      <c r="AA12" s="1" t="s">
        <v>112</v>
      </c>
      <c r="AB12" s="1" t="s">
        <v>111</v>
      </c>
      <c r="AC12" s="1">
        <f>+AB12-C12</f>
        <v>0</v>
      </c>
    </row>
    <row r="13" spans="1:29" ht="22.5">
      <c r="A13" s="17"/>
      <c r="B13" s="16">
        <v>5</v>
      </c>
      <c r="C13" s="16">
        <v>33708</v>
      </c>
      <c r="D13" s="16" t="s">
        <v>109</v>
      </c>
      <c r="E13" s="19" t="s">
        <v>110</v>
      </c>
      <c r="F13" s="14" t="s">
        <v>43</v>
      </c>
      <c r="G13" s="14" t="s">
        <v>42</v>
      </c>
      <c r="H13" s="13">
        <v>212</v>
      </c>
      <c r="I13" s="12">
        <v>773273.16</v>
      </c>
      <c r="J13" s="12">
        <v>773273.16</v>
      </c>
      <c r="K13" s="12">
        <v>527372.30000000005</v>
      </c>
      <c r="L13" s="12">
        <v>0</v>
      </c>
      <c r="M13" s="12"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" t="s">
        <v>109</v>
      </c>
      <c r="AA13" s="1" t="s">
        <v>108</v>
      </c>
      <c r="AB13" s="1" t="s">
        <v>107</v>
      </c>
      <c r="AC13" s="1">
        <f>+AB13-C13</f>
        <v>0</v>
      </c>
    </row>
    <row r="14" spans="1:29" ht="33.75">
      <c r="A14" s="17"/>
      <c r="B14" s="16">
        <v>6</v>
      </c>
      <c r="C14" s="16">
        <v>33709</v>
      </c>
      <c r="D14" s="16" t="s">
        <v>105</v>
      </c>
      <c r="E14" s="19" t="s">
        <v>106</v>
      </c>
      <c r="F14" s="14" t="s">
        <v>43</v>
      </c>
      <c r="G14" s="14" t="s">
        <v>42</v>
      </c>
      <c r="H14" s="13">
        <v>454</v>
      </c>
      <c r="I14" s="12">
        <v>1603316.01</v>
      </c>
      <c r="J14" s="12">
        <v>1603316.01</v>
      </c>
      <c r="K14" s="12">
        <v>1093461.52</v>
      </c>
      <c r="L14" s="12">
        <v>0</v>
      </c>
      <c r="M14" s="12"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" t="s">
        <v>105</v>
      </c>
      <c r="AA14" s="1" t="s">
        <v>104</v>
      </c>
      <c r="AB14" s="1" t="s">
        <v>103</v>
      </c>
      <c r="AC14" s="1">
        <f>+AB14-C14</f>
        <v>0</v>
      </c>
    </row>
    <row r="15" spans="1:29" ht="22.5">
      <c r="A15" s="17"/>
      <c r="B15" s="16">
        <v>7</v>
      </c>
      <c r="C15" s="16">
        <v>33711</v>
      </c>
      <c r="D15" s="16" t="s">
        <v>101</v>
      </c>
      <c r="E15" s="19" t="s">
        <v>102</v>
      </c>
      <c r="F15" s="14" t="s">
        <v>43</v>
      </c>
      <c r="G15" s="14" t="s">
        <v>42</v>
      </c>
      <c r="H15" s="13">
        <v>326</v>
      </c>
      <c r="I15" s="12">
        <v>1293545.8299999998</v>
      </c>
      <c r="J15" s="12">
        <v>1293545.8299999998</v>
      </c>
      <c r="K15" s="12">
        <v>882198.26</v>
      </c>
      <c r="L15" s="12">
        <v>0</v>
      </c>
      <c r="M15" s="12"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" t="s">
        <v>101</v>
      </c>
      <c r="AA15" s="1" t="s">
        <v>100</v>
      </c>
      <c r="AB15" s="1" t="s">
        <v>99</v>
      </c>
      <c r="AC15" s="1">
        <f>+AB15-C15</f>
        <v>0</v>
      </c>
    </row>
    <row r="16" spans="1:29" ht="33.75">
      <c r="A16" s="17"/>
      <c r="B16" s="16">
        <v>8</v>
      </c>
      <c r="C16" s="16">
        <v>33713</v>
      </c>
      <c r="D16" s="16" t="s">
        <v>97</v>
      </c>
      <c r="E16" s="19" t="s">
        <v>98</v>
      </c>
      <c r="F16" s="14" t="s">
        <v>43</v>
      </c>
      <c r="G16" s="14" t="s">
        <v>42</v>
      </c>
      <c r="H16" s="13">
        <v>302</v>
      </c>
      <c r="I16" s="12">
        <v>1446728.88</v>
      </c>
      <c r="J16" s="12">
        <v>1446728.88</v>
      </c>
      <c r="K16" s="12">
        <v>986669.1</v>
      </c>
      <c r="L16" s="12">
        <v>0</v>
      </c>
      <c r="M16" s="12"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4"/>
      <c r="Z16" s="1" t="s">
        <v>97</v>
      </c>
      <c r="AA16" s="1" t="s">
        <v>96</v>
      </c>
      <c r="AB16" s="1" t="s">
        <v>95</v>
      </c>
      <c r="AC16" s="1">
        <f>+AB16-C16</f>
        <v>0</v>
      </c>
    </row>
    <row r="17" spans="1:29" ht="33.75">
      <c r="A17" s="17"/>
      <c r="B17" s="16">
        <v>9</v>
      </c>
      <c r="C17" s="16">
        <v>33720</v>
      </c>
      <c r="D17" s="16" t="s">
        <v>93</v>
      </c>
      <c r="E17" s="19" t="s">
        <v>94</v>
      </c>
      <c r="F17" s="18" t="s">
        <v>52</v>
      </c>
      <c r="G17" s="18" t="s">
        <v>42</v>
      </c>
      <c r="H17" s="13">
        <v>323</v>
      </c>
      <c r="I17" s="12">
        <v>455489.63</v>
      </c>
      <c r="J17" s="12">
        <v>455489.63</v>
      </c>
      <c r="K17" s="12">
        <v>310643.93</v>
      </c>
      <c r="L17" s="12">
        <v>0</v>
      </c>
      <c r="M17" s="12"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23" t="s">
        <v>93</v>
      </c>
      <c r="AA17" s="1" t="s">
        <v>92</v>
      </c>
      <c r="AB17" s="1" t="s">
        <v>91</v>
      </c>
      <c r="AC17" s="1">
        <f>+AB17-C17</f>
        <v>0</v>
      </c>
    </row>
    <row r="18" spans="1:29" ht="33.75">
      <c r="A18" s="17"/>
      <c r="B18" s="16">
        <v>10</v>
      </c>
      <c r="C18" s="16">
        <v>33761</v>
      </c>
      <c r="D18" s="16" t="s">
        <v>89</v>
      </c>
      <c r="E18" s="19" t="s">
        <v>90</v>
      </c>
      <c r="F18" s="18" t="s">
        <v>52</v>
      </c>
      <c r="G18" s="18" t="s">
        <v>42</v>
      </c>
      <c r="H18" s="13">
        <v>85</v>
      </c>
      <c r="I18" s="12">
        <v>100265.09</v>
      </c>
      <c r="J18" s="12">
        <v>100265.09</v>
      </c>
      <c r="K18" s="12">
        <v>68380.789999999994</v>
      </c>
      <c r="L18" s="12">
        <v>0</v>
      </c>
      <c r="M18" s="12"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" t="s">
        <v>89</v>
      </c>
      <c r="AA18" s="1" t="s">
        <v>88</v>
      </c>
      <c r="AB18" s="1" t="s">
        <v>87</v>
      </c>
      <c r="AC18" s="1">
        <f>+AB18-C18</f>
        <v>0</v>
      </c>
    </row>
    <row r="19" spans="1:29" ht="33.75">
      <c r="A19" s="17"/>
      <c r="B19" s="16">
        <v>11</v>
      </c>
      <c r="C19" s="16">
        <v>33830</v>
      </c>
      <c r="D19" s="16" t="s">
        <v>85</v>
      </c>
      <c r="E19" s="19" t="s">
        <v>86</v>
      </c>
      <c r="F19" s="18" t="s">
        <v>43</v>
      </c>
      <c r="G19" s="18" t="s">
        <v>42</v>
      </c>
      <c r="H19" s="13">
        <v>323</v>
      </c>
      <c r="I19" s="12">
        <v>1750866.57</v>
      </c>
      <c r="J19" s="12">
        <v>1750866.57</v>
      </c>
      <c r="K19" s="12">
        <v>1194091</v>
      </c>
      <c r="L19" s="12">
        <v>0</v>
      </c>
      <c r="M19" s="12"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" t="s">
        <v>85</v>
      </c>
      <c r="AA19" s="1" t="s">
        <v>84</v>
      </c>
      <c r="AB19" s="1" t="s">
        <v>83</v>
      </c>
      <c r="AC19" s="1">
        <f>+AB19-C19</f>
        <v>0</v>
      </c>
    </row>
    <row r="20" spans="1:29" ht="33.75">
      <c r="A20" s="17"/>
      <c r="B20" s="16">
        <v>12</v>
      </c>
      <c r="C20" s="16">
        <v>33834</v>
      </c>
      <c r="D20" s="16" t="s">
        <v>81</v>
      </c>
      <c r="E20" s="19" t="s">
        <v>82</v>
      </c>
      <c r="F20" s="18" t="s">
        <v>43</v>
      </c>
      <c r="G20" s="18" t="s">
        <v>42</v>
      </c>
      <c r="H20" s="13">
        <v>76.599999999999994</v>
      </c>
      <c r="I20" s="12">
        <v>172265.60000000001</v>
      </c>
      <c r="J20" s="12">
        <v>172265.60000000001</v>
      </c>
      <c r="K20" s="12">
        <v>117485.14</v>
      </c>
      <c r="L20" s="12">
        <v>0</v>
      </c>
      <c r="M20" s="12"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" t="s">
        <v>81</v>
      </c>
      <c r="AA20" s="1" t="s">
        <v>80</v>
      </c>
      <c r="AB20" s="1" t="s">
        <v>79</v>
      </c>
      <c r="AC20" s="1">
        <f>+AB20-C20</f>
        <v>0</v>
      </c>
    </row>
    <row r="21" spans="1:29" ht="33.75">
      <c r="A21" s="17"/>
      <c r="B21" s="16">
        <v>13</v>
      </c>
      <c r="C21" s="16">
        <v>33847</v>
      </c>
      <c r="D21" s="16" t="s">
        <v>77</v>
      </c>
      <c r="E21" s="19" t="s">
        <v>78</v>
      </c>
      <c r="F21" s="18" t="s">
        <v>33</v>
      </c>
      <c r="G21" s="18" t="s">
        <v>32</v>
      </c>
      <c r="H21" s="13">
        <v>4138</v>
      </c>
      <c r="I21" s="12">
        <v>6683480.2400000002</v>
      </c>
      <c r="J21" s="12">
        <v>6683480.2400000002</v>
      </c>
      <c r="K21" s="12">
        <v>4558133.5199999996</v>
      </c>
      <c r="L21" s="12">
        <v>0</v>
      </c>
      <c r="M21" s="12"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" t="s">
        <v>77</v>
      </c>
      <c r="AA21" s="1" t="s">
        <v>76</v>
      </c>
      <c r="AB21" s="1" t="s">
        <v>75</v>
      </c>
      <c r="AC21" s="1">
        <f>+AB21-C21</f>
        <v>0</v>
      </c>
    </row>
    <row r="22" spans="1:29" ht="33.75">
      <c r="A22" s="17"/>
      <c r="B22" s="16">
        <v>14</v>
      </c>
      <c r="C22" s="16">
        <v>33885</v>
      </c>
      <c r="D22" s="16" t="s">
        <v>73</v>
      </c>
      <c r="E22" s="19" t="s">
        <v>74</v>
      </c>
      <c r="F22" s="18" t="s">
        <v>33</v>
      </c>
      <c r="G22" s="18" t="s">
        <v>32</v>
      </c>
      <c r="H22" s="13">
        <v>463</v>
      </c>
      <c r="I22" s="12">
        <v>792465.99</v>
      </c>
      <c r="J22" s="12">
        <v>792465.99</v>
      </c>
      <c r="K22" s="12">
        <v>540461.81000000006</v>
      </c>
      <c r="L22" s="12">
        <v>0</v>
      </c>
      <c r="M22" s="12"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" t="s">
        <v>73</v>
      </c>
      <c r="AA22" s="1" t="s">
        <v>72</v>
      </c>
      <c r="AB22" s="1" t="s">
        <v>71</v>
      </c>
      <c r="AC22" s="1">
        <f>+AB22-C22</f>
        <v>0</v>
      </c>
    </row>
    <row r="23" spans="1:29" ht="33.75">
      <c r="A23" s="17"/>
      <c r="B23" s="16">
        <v>15</v>
      </c>
      <c r="C23" s="16">
        <v>33889</v>
      </c>
      <c r="D23" s="16" t="s">
        <v>69</v>
      </c>
      <c r="E23" s="15" t="s">
        <v>70</v>
      </c>
      <c r="F23" s="14" t="s">
        <v>33</v>
      </c>
      <c r="G23" s="14" t="s">
        <v>32</v>
      </c>
      <c r="H23" s="13">
        <v>2752</v>
      </c>
      <c r="I23" s="12">
        <v>5074794.67</v>
      </c>
      <c r="J23" s="12">
        <v>5074794.67</v>
      </c>
      <c r="K23" s="12">
        <v>3461009.96</v>
      </c>
      <c r="L23" s="12">
        <v>0</v>
      </c>
      <c r="M23" s="12"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" t="s">
        <v>69</v>
      </c>
      <c r="AA23" s="1" t="s">
        <v>68</v>
      </c>
      <c r="AB23" s="1" t="s">
        <v>67</v>
      </c>
      <c r="AC23" s="1">
        <f>+AB23-C23</f>
        <v>0</v>
      </c>
    </row>
    <row r="24" spans="1:29" ht="22.5">
      <c r="A24" s="17"/>
      <c r="B24" s="16">
        <v>16</v>
      </c>
      <c r="C24" s="22">
        <v>33906</v>
      </c>
      <c r="D24" s="22" t="s">
        <v>64</v>
      </c>
      <c r="E24" s="21" t="s">
        <v>66</v>
      </c>
      <c r="F24" s="14"/>
      <c r="G24" s="14" t="s">
        <v>65</v>
      </c>
      <c r="H24" s="20"/>
      <c r="I24" s="12">
        <v>1473505.53</v>
      </c>
      <c r="J24" s="12">
        <v>1473505.53</v>
      </c>
      <c r="K24" s="12">
        <v>1004930.78</v>
      </c>
      <c r="L24" s="12">
        <v>0</v>
      </c>
      <c r="M24" s="12"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" t="s">
        <v>64</v>
      </c>
      <c r="AA24" s="1" t="s">
        <v>63</v>
      </c>
      <c r="AB24" s="1" t="s">
        <v>62</v>
      </c>
      <c r="AC24" s="1">
        <f>+AB24-C24</f>
        <v>0</v>
      </c>
    </row>
    <row r="25" spans="1:29" ht="45">
      <c r="A25" s="17"/>
      <c r="B25" s="16">
        <v>17</v>
      </c>
      <c r="C25" s="16">
        <v>56626</v>
      </c>
      <c r="D25" s="16" t="s">
        <v>60</v>
      </c>
      <c r="E25" s="19" t="s">
        <v>61</v>
      </c>
      <c r="F25" s="14" t="s">
        <v>43</v>
      </c>
      <c r="G25" s="14" t="s">
        <v>42</v>
      </c>
      <c r="H25" s="13">
        <v>160</v>
      </c>
      <c r="I25" s="12">
        <v>744069.3</v>
      </c>
      <c r="J25" s="12">
        <v>744069.3</v>
      </c>
      <c r="K25" s="12">
        <v>507455.26</v>
      </c>
      <c r="L25" s="12">
        <v>0</v>
      </c>
      <c r="M25" s="12"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" t="s">
        <v>60</v>
      </c>
      <c r="AA25" s="1" t="s">
        <v>59</v>
      </c>
      <c r="AB25" s="1" t="s">
        <v>58</v>
      </c>
      <c r="AC25" s="1">
        <f>+AB25-C25</f>
        <v>0</v>
      </c>
    </row>
    <row r="26" spans="1:29" ht="45">
      <c r="A26" s="17"/>
      <c r="B26" s="16">
        <v>18</v>
      </c>
      <c r="C26" s="16">
        <v>56820</v>
      </c>
      <c r="D26" s="16" t="s">
        <v>56</v>
      </c>
      <c r="E26" s="19" t="s">
        <v>57</v>
      </c>
      <c r="F26" s="18" t="s">
        <v>52</v>
      </c>
      <c r="G26" s="18" t="s">
        <v>42</v>
      </c>
      <c r="H26" s="13">
        <v>946</v>
      </c>
      <c r="I26" s="12">
        <v>2511171.2200000002</v>
      </c>
      <c r="J26" s="12">
        <v>2511171.2200000002</v>
      </c>
      <c r="K26" s="12">
        <f>1712618.77-500000</f>
        <v>1212618.77</v>
      </c>
      <c r="L26" s="12">
        <v>0</v>
      </c>
      <c r="M26" s="12"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" t="s">
        <v>56</v>
      </c>
      <c r="AA26" s="1" t="s">
        <v>55</v>
      </c>
      <c r="AB26" s="1" t="s">
        <v>54</v>
      </c>
      <c r="AC26" s="1">
        <f>+AB26-C26</f>
        <v>0</v>
      </c>
    </row>
    <row r="27" spans="1:29" ht="33.75">
      <c r="A27" s="17"/>
      <c r="B27" s="16">
        <v>19</v>
      </c>
      <c r="C27" s="16">
        <v>56859</v>
      </c>
      <c r="D27" s="16" t="s">
        <v>51</v>
      </c>
      <c r="E27" s="19" t="s">
        <v>53</v>
      </c>
      <c r="F27" s="18" t="s">
        <v>52</v>
      </c>
      <c r="G27" s="18" t="s">
        <v>42</v>
      </c>
      <c r="H27" s="13">
        <v>485.12</v>
      </c>
      <c r="I27" s="12">
        <v>1635990.99</v>
      </c>
      <c r="J27" s="12">
        <v>1635990.99</v>
      </c>
      <c r="K27" s="12">
        <f>1115745.86-500000</f>
        <v>615745.8600000001</v>
      </c>
      <c r="L27" s="12">
        <v>0</v>
      </c>
      <c r="M27" s="12"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" t="s">
        <v>51</v>
      </c>
      <c r="AA27" s="1" t="s">
        <v>50</v>
      </c>
      <c r="AB27" s="1" t="s">
        <v>49</v>
      </c>
      <c r="AC27" s="1">
        <f>+AB27-C27</f>
        <v>0</v>
      </c>
    </row>
    <row r="28" spans="1:29" ht="33.75">
      <c r="A28" s="17"/>
      <c r="B28" s="16">
        <v>20</v>
      </c>
      <c r="C28" s="16">
        <v>57092</v>
      </c>
      <c r="D28" s="16" t="s">
        <v>47</v>
      </c>
      <c r="E28" s="19" t="s">
        <v>48</v>
      </c>
      <c r="F28" s="18" t="s">
        <v>43</v>
      </c>
      <c r="G28" s="18" t="s">
        <v>42</v>
      </c>
      <c r="H28" s="13">
        <v>510</v>
      </c>
      <c r="I28" s="12">
        <v>2034846.76</v>
      </c>
      <c r="J28" s="12">
        <v>2034846.76</v>
      </c>
      <c r="K28" s="12">
        <f>1387765.49-500000</f>
        <v>887765.49</v>
      </c>
      <c r="L28" s="12">
        <v>0</v>
      </c>
      <c r="M28" s="12"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" t="s">
        <v>47</v>
      </c>
      <c r="AA28" s="1" t="s">
        <v>46</v>
      </c>
      <c r="AB28" s="1" t="s">
        <v>45</v>
      </c>
      <c r="AC28" s="1">
        <f>+AB28-C28</f>
        <v>0</v>
      </c>
    </row>
    <row r="29" spans="1:29" ht="33.75">
      <c r="A29" s="17"/>
      <c r="B29" s="16">
        <v>21</v>
      </c>
      <c r="C29" s="16">
        <v>57106</v>
      </c>
      <c r="D29" s="16" t="s">
        <v>41</v>
      </c>
      <c r="E29" s="19" t="s">
        <v>44</v>
      </c>
      <c r="F29" s="18" t="s">
        <v>43</v>
      </c>
      <c r="G29" s="18" t="s">
        <v>42</v>
      </c>
      <c r="H29" s="13">
        <v>606.94000000000005</v>
      </c>
      <c r="I29" s="12">
        <v>1902416.7</v>
      </c>
      <c r="J29" s="12">
        <v>1902416.7</v>
      </c>
      <c r="K29" s="12">
        <f>1297448.19-500000</f>
        <v>797448.19</v>
      </c>
      <c r="L29" s="12">
        <v>0</v>
      </c>
      <c r="M29" s="12"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" t="s">
        <v>41</v>
      </c>
      <c r="AA29" s="1" t="s">
        <v>40</v>
      </c>
      <c r="AB29" s="1" t="s">
        <v>39</v>
      </c>
      <c r="AC29" s="1">
        <f>+AB29-C29</f>
        <v>0</v>
      </c>
    </row>
    <row r="30" spans="1:29" ht="45">
      <c r="A30" s="17"/>
      <c r="B30" s="16">
        <v>22</v>
      </c>
      <c r="C30" s="16">
        <v>57127</v>
      </c>
      <c r="D30" s="16" t="s">
        <v>37</v>
      </c>
      <c r="E30" s="19" t="s">
        <v>38</v>
      </c>
      <c r="F30" s="18" t="s">
        <v>33</v>
      </c>
      <c r="G30" s="18" t="s">
        <v>32</v>
      </c>
      <c r="H30" s="13">
        <v>4465</v>
      </c>
      <c r="I30" s="12">
        <v>4884063.53</v>
      </c>
      <c r="J30" s="12">
        <v>4884063.53</v>
      </c>
      <c r="K30" s="12">
        <f>3330931.33-1027585.88</f>
        <v>2303345.4500000002</v>
      </c>
      <c r="L30" s="12">
        <v>0</v>
      </c>
      <c r="M30" s="12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" t="s">
        <v>37</v>
      </c>
      <c r="AA30" s="1" t="s">
        <v>36</v>
      </c>
      <c r="AB30" s="1" t="s">
        <v>35</v>
      </c>
      <c r="AC30" s="1">
        <f>+AB30-C30</f>
        <v>0</v>
      </c>
    </row>
    <row r="31" spans="1:29" ht="33.75">
      <c r="A31" s="17"/>
      <c r="B31" s="16">
        <v>23</v>
      </c>
      <c r="C31" s="16">
        <v>57131</v>
      </c>
      <c r="D31" s="16" t="s">
        <v>31</v>
      </c>
      <c r="E31" s="15" t="s">
        <v>34</v>
      </c>
      <c r="F31" s="14" t="s">
        <v>33</v>
      </c>
      <c r="G31" s="14" t="s">
        <v>32</v>
      </c>
      <c r="H31" s="13">
        <v>5258</v>
      </c>
      <c r="I31" s="12">
        <v>3629633.06</v>
      </c>
      <c r="J31" s="12">
        <f>3629633.06-0.12</f>
        <v>3629632.94</v>
      </c>
      <c r="K31" s="12">
        <f>2475409.75+4.47-1000000</f>
        <v>1475414.2200000002</v>
      </c>
      <c r="L31" s="12">
        <v>0</v>
      </c>
      <c r="M31" s="12">
        <v>0</v>
      </c>
      <c r="N31" s="11">
        <v>3629632.94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" t="s">
        <v>31</v>
      </c>
      <c r="AA31" s="1" t="s">
        <v>30</v>
      </c>
      <c r="AB31" s="1" t="s">
        <v>29</v>
      </c>
      <c r="AC31" s="1">
        <f>+AB31-C31</f>
        <v>0</v>
      </c>
    </row>
    <row r="32" spans="1:29">
      <c r="E32" s="3"/>
      <c r="F32" s="9"/>
      <c r="G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5:24">
      <c r="E33" s="3"/>
      <c r="F33" s="9"/>
      <c r="G33" s="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5:24">
      <c r="E34" s="3"/>
      <c r="F34" s="9"/>
      <c r="G34" s="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5:24">
      <c r="E35" s="3"/>
      <c r="F35" s="9"/>
      <c r="G35" s="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5:24">
      <c r="E36" s="3"/>
      <c r="F36" s="9"/>
      <c r="G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5:24">
      <c r="E37" s="3"/>
      <c r="F37" s="9"/>
      <c r="G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5:24">
      <c r="E38" s="3"/>
      <c r="F38" s="9"/>
      <c r="G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5:24">
      <c r="E39" s="3"/>
      <c r="F39" s="9"/>
      <c r="G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5:24">
      <c r="E40" s="3"/>
      <c r="F40" s="9"/>
      <c r="G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5:24">
      <c r="E41" s="3"/>
      <c r="F41" s="9"/>
      <c r="G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5:24">
      <c r="E42" s="3"/>
      <c r="F42" s="9"/>
      <c r="G42" s="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5:24">
      <c r="E43" s="3"/>
      <c r="F43" s="9"/>
      <c r="G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5:24">
      <c r="E44" s="3"/>
      <c r="F44" s="9"/>
      <c r="G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5:24">
      <c r="E45" s="3"/>
      <c r="F45" s="9"/>
      <c r="G45" s="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5:24">
      <c r="E46" s="3"/>
      <c r="F46" s="9"/>
      <c r="G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5:24">
      <c r="E47" s="3"/>
      <c r="F47" s="9"/>
      <c r="G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5:24">
      <c r="E48" s="3"/>
      <c r="F48" s="9"/>
      <c r="G48" s="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5:24">
      <c r="E49" s="3"/>
      <c r="F49" s="9"/>
      <c r="G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5:24">
      <c r="E50" s="3"/>
      <c r="F50" s="9"/>
      <c r="G50" s="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5:24">
      <c r="E51" s="3"/>
      <c r="F51" s="9"/>
      <c r="G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5:24">
      <c r="E52" s="3"/>
      <c r="F52" s="9"/>
      <c r="G52" s="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5:24">
      <c r="E53" s="3"/>
      <c r="F53" s="9"/>
      <c r="G53" s="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5:24">
      <c r="E54" s="3"/>
      <c r="F54" s="9"/>
      <c r="G54" s="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5:24">
      <c r="E55" s="3"/>
      <c r="F55" s="9"/>
      <c r="G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5:24">
      <c r="E56" s="3"/>
      <c r="F56" s="9"/>
      <c r="G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5:24">
      <c r="E57" s="3"/>
      <c r="F57" s="9"/>
      <c r="G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5:24">
      <c r="E58" s="3"/>
      <c r="F58" s="9"/>
      <c r="G58" s="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5:24">
      <c r="E59" s="3"/>
      <c r="F59" s="9"/>
      <c r="G59" s="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5:24">
      <c r="E60" s="3"/>
      <c r="F60" s="9"/>
      <c r="G60" s="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5:24">
      <c r="E61" s="3"/>
      <c r="F61" s="9"/>
      <c r="G61" s="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5:24">
      <c r="E62" s="3"/>
      <c r="F62" s="9"/>
      <c r="G62" s="9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5:24">
      <c r="E63" s="3"/>
      <c r="F63" s="9"/>
      <c r="G63" s="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5:24">
      <c r="E64" s="3"/>
      <c r="F64" s="9"/>
      <c r="G64" s="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5:24">
      <c r="E65" s="3"/>
      <c r="F65" s="9"/>
      <c r="G65" s="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5:24">
      <c r="E66" s="3"/>
      <c r="F66" s="9"/>
      <c r="G66" s="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5:24">
      <c r="E67" s="3"/>
      <c r="F67" s="9"/>
      <c r="G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5:24">
      <c r="E68" s="3"/>
      <c r="F68" s="9"/>
      <c r="G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5:24">
      <c r="E69" s="3"/>
      <c r="F69" s="9"/>
      <c r="G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5:24">
      <c r="E70" s="3"/>
      <c r="F70" s="9"/>
      <c r="G70" s="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5:24">
      <c r="E71" s="3"/>
      <c r="F71" s="9"/>
      <c r="G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5:24">
      <c r="E72" s="3"/>
      <c r="F72" s="9"/>
      <c r="G72" s="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5:24">
      <c r="E73" s="3"/>
      <c r="F73" s="9"/>
      <c r="G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5:24">
      <c r="E74" s="3"/>
      <c r="F74" s="9"/>
      <c r="G74" s="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5:24">
      <c r="E75" s="3"/>
      <c r="F75" s="9"/>
      <c r="G75" s="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5:24">
      <c r="E76" s="3"/>
      <c r="F76" s="9"/>
      <c r="G76" s="9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5:24">
      <c r="E77" s="3"/>
      <c r="F77" s="9"/>
      <c r="G77" s="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5:24">
      <c r="E78" s="3"/>
      <c r="F78" s="9"/>
      <c r="G78" s="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5:24">
      <c r="E79" s="3"/>
      <c r="F79" s="9"/>
      <c r="G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5:24">
      <c r="E80" s="3"/>
      <c r="F80" s="9"/>
      <c r="G80" s="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</sheetData>
  <mergeCells count="1">
    <mergeCell ref="F8:G8"/>
  </mergeCells>
  <printOptions horizontalCentered="1"/>
  <pageMargins left="0.19685039370078741" right="0.19685039370078741" top="0.19685039370078741" bottom="0.19685039370078741" header="0" footer="0"/>
  <pageSetup scale="70" fitToHeight="0" orientation="portrait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7F4C-3093-4173-B85A-3C6043B99771}">
  <sheetPr>
    <tabColor rgb="FF92D050"/>
  </sheetPr>
  <dimension ref="A1:H20"/>
  <sheetViews>
    <sheetView showGridLines="0" zoomScaleSheetLayoutView="100" workbookViewId="0">
      <selection activeCell="E9" sqref="E9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3.7109375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73" t="s">
        <v>165</v>
      </c>
      <c r="B1" s="72"/>
      <c r="C1" s="72"/>
      <c r="D1" s="71"/>
      <c r="E1" s="70" t="s">
        <v>164</v>
      </c>
      <c r="F1" s="69"/>
      <c r="G1" s="68" t="s">
        <v>163</v>
      </c>
    </row>
    <row r="2" spans="1:8" ht="28.5" customHeight="1">
      <c r="A2" s="67" t="s">
        <v>162</v>
      </c>
      <c r="B2" s="67"/>
      <c r="C2" s="67"/>
      <c r="D2" s="67"/>
      <c r="E2" s="67"/>
      <c r="F2" s="67"/>
      <c r="G2" s="67"/>
      <c r="H2" s="67"/>
    </row>
    <row r="3" spans="1:8" ht="21" customHeight="1">
      <c r="A3" s="66" t="s">
        <v>161</v>
      </c>
      <c r="B3" s="66"/>
      <c r="C3" s="66"/>
      <c r="D3" s="66"/>
      <c r="E3" s="66"/>
      <c r="F3" s="66"/>
      <c r="G3" s="66"/>
      <c r="H3" s="66"/>
    </row>
    <row r="4" spans="1:8" ht="21" customHeight="1">
      <c r="A4" s="65"/>
      <c r="B4" s="65"/>
      <c r="C4" s="65"/>
      <c r="D4" s="65"/>
      <c r="E4" s="65"/>
      <c r="F4" s="65"/>
      <c r="G4" s="64" t="s">
        <v>160</v>
      </c>
      <c r="H4" s="64"/>
    </row>
    <row r="5" spans="1:8">
      <c r="A5" s="63" t="s">
        <v>159</v>
      </c>
      <c r="B5" s="63"/>
      <c r="C5" s="63"/>
      <c r="D5" s="62"/>
      <c r="E5" s="63" t="s">
        <v>158</v>
      </c>
      <c r="F5" s="63"/>
      <c r="G5" s="63"/>
      <c r="H5" s="62"/>
    </row>
    <row r="6" spans="1:8" ht="48" customHeight="1">
      <c r="A6" s="61" t="s">
        <v>156</v>
      </c>
      <c r="B6" s="61" t="s">
        <v>155</v>
      </c>
      <c r="C6" s="60" t="s">
        <v>157</v>
      </c>
      <c r="D6" s="61"/>
      <c r="E6" s="61" t="s">
        <v>156</v>
      </c>
      <c r="F6" s="61" t="s">
        <v>155</v>
      </c>
      <c r="G6" s="60" t="s">
        <v>154</v>
      </c>
      <c r="H6" s="61" t="s">
        <v>153</v>
      </c>
    </row>
    <row r="7" spans="1:8" ht="25.5" customHeight="1">
      <c r="A7" s="59" t="s">
        <v>152</v>
      </c>
      <c r="B7" s="59"/>
      <c r="C7" s="60"/>
      <c r="D7" s="61"/>
      <c r="E7" s="59" t="s">
        <v>151</v>
      </c>
      <c r="F7" s="59" t="s">
        <v>150</v>
      </c>
      <c r="G7" s="60"/>
      <c r="H7" s="59" t="s">
        <v>149</v>
      </c>
    </row>
    <row r="8" spans="1:8">
      <c r="A8" s="58"/>
      <c r="B8" s="58"/>
      <c r="C8" s="58"/>
      <c r="D8" s="58"/>
      <c r="E8" s="58"/>
      <c r="F8" s="58"/>
      <c r="G8" s="58"/>
      <c r="H8" s="56"/>
    </row>
    <row r="9" spans="1:8">
      <c r="A9" s="42">
        <v>185570617</v>
      </c>
      <c r="B9" s="42">
        <v>371141234</v>
      </c>
      <c r="C9" s="57">
        <f>(+A9/B9)*100</f>
        <v>50</v>
      </c>
      <c r="D9" s="38"/>
      <c r="E9" s="42">
        <v>185570617</v>
      </c>
      <c r="F9" s="42">
        <v>371141234</v>
      </c>
      <c r="G9" s="57">
        <f>+(E9/F9)*100</f>
        <v>50</v>
      </c>
      <c r="H9" s="56"/>
    </row>
    <row r="10" spans="1:8" ht="15.75" thickBot="1">
      <c r="A10" s="54"/>
      <c r="B10" s="54"/>
      <c r="C10" s="55"/>
      <c r="D10" s="55"/>
      <c r="E10" s="54"/>
      <c r="F10" s="54"/>
      <c r="G10" s="53"/>
      <c r="H10" s="53"/>
    </row>
    <row r="11" spans="1:8" s="49" customFormat="1" ht="43.5" customHeight="1">
      <c r="A11" s="52" t="s">
        <v>148</v>
      </c>
      <c r="B11" s="51"/>
      <c r="C11" s="51"/>
      <c r="D11" s="51"/>
      <c r="E11" s="51"/>
      <c r="F11" s="51"/>
      <c r="G11" s="51"/>
      <c r="H11" s="51"/>
    </row>
    <row r="12" spans="1:8" s="49" customFormat="1" ht="18" customHeight="1">
      <c r="A12" s="50"/>
      <c r="B12" s="50"/>
      <c r="C12" s="50"/>
      <c r="D12" s="50"/>
      <c r="E12" s="50"/>
      <c r="F12" s="50"/>
      <c r="G12" s="50"/>
      <c r="H12" s="50"/>
    </row>
    <row r="13" spans="1:8">
      <c r="A13" s="47" t="s">
        <v>147</v>
      </c>
      <c r="B13" s="48"/>
      <c r="C13" s="48"/>
      <c r="D13" s="47"/>
      <c r="E13" s="47"/>
      <c r="F13" s="47"/>
      <c r="G13" s="47"/>
      <c r="H13" s="47"/>
    </row>
    <row r="14" spans="1:8">
      <c r="A14" s="36"/>
      <c r="B14" s="46"/>
      <c r="C14" s="46"/>
      <c r="D14" s="36"/>
      <c r="E14" s="36"/>
      <c r="F14" s="36"/>
      <c r="G14" s="36"/>
      <c r="H14" s="36"/>
    </row>
    <row r="15" spans="1:8">
      <c r="A15" s="45" t="s">
        <v>146</v>
      </c>
      <c r="B15" s="45" t="s">
        <v>145</v>
      </c>
      <c r="C15" s="44" t="s">
        <v>144</v>
      </c>
      <c r="D15" s="43" t="s">
        <v>143</v>
      </c>
      <c r="E15" s="40"/>
      <c r="F15" s="36"/>
      <c r="G15" s="36"/>
      <c r="H15" s="36"/>
    </row>
    <row r="16" spans="1:8">
      <c r="A16" s="42">
        <v>92785309</v>
      </c>
      <c r="B16" s="42">
        <v>371141234</v>
      </c>
      <c r="C16" s="40" t="s">
        <v>142</v>
      </c>
      <c r="D16" s="41">
        <f>+A16/B16*100</f>
        <v>25.000000134719603</v>
      </c>
      <c r="E16" s="40"/>
      <c r="F16" s="36"/>
      <c r="G16" s="36"/>
      <c r="H16" s="36"/>
    </row>
    <row r="17" spans="1:8">
      <c r="A17" s="42">
        <f>+B17*0.5</f>
        <v>185570617</v>
      </c>
      <c r="B17" s="42">
        <v>371141234</v>
      </c>
      <c r="C17" s="40" t="s">
        <v>141</v>
      </c>
      <c r="D17" s="41">
        <f>+A17/B17*100</f>
        <v>50</v>
      </c>
      <c r="E17" s="40"/>
      <c r="F17" s="39">
        <v>185570617</v>
      </c>
      <c r="G17" s="36"/>
      <c r="H17" s="36"/>
    </row>
    <row r="18" spans="1:8">
      <c r="A18" s="42">
        <f>+B18*0.75</f>
        <v>278355925.5</v>
      </c>
      <c r="B18" s="42">
        <v>371141234</v>
      </c>
      <c r="C18" s="40" t="s">
        <v>140</v>
      </c>
      <c r="D18" s="41">
        <f>+A18/B18*100</f>
        <v>75</v>
      </c>
      <c r="E18" s="40"/>
      <c r="F18" s="39">
        <v>278355925.5</v>
      </c>
      <c r="G18" s="36"/>
      <c r="H18" s="36"/>
    </row>
    <row r="19" spans="1:8">
      <c r="A19" s="42">
        <f>+B19/1</f>
        <v>371141234</v>
      </c>
      <c r="B19" s="42">
        <v>371141234</v>
      </c>
      <c r="C19" s="40" t="s">
        <v>139</v>
      </c>
      <c r="D19" s="41">
        <f>+A19/B19*100</f>
        <v>100</v>
      </c>
      <c r="E19" s="40"/>
      <c r="F19" s="39">
        <v>371141234</v>
      </c>
      <c r="G19" s="36"/>
      <c r="H19" s="36"/>
    </row>
    <row r="20" spans="1:8">
      <c r="A20" s="38"/>
      <c r="B20" s="38"/>
      <c r="D20" s="37"/>
      <c r="F20" s="36"/>
      <c r="G20" s="36"/>
      <c r="H20" s="36"/>
    </row>
  </sheetData>
  <mergeCells count="11">
    <mergeCell ref="C6:C7"/>
    <mergeCell ref="G6:G7"/>
    <mergeCell ref="A11:H11"/>
    <mergeCell ref="A12:H12"/>
    <mergeCell ref="A13:H13"/>
    <mergeCell ref="A1:D1"/>
    <mergeCell ref="E1:F1"/>
    <mergeCell ref="A2:H2"/>
    <mergeCell ref="A3:H3"/>
    <mergeCell ref="A5:C5"/>
    <mergeCell ref="E5:G5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31242-758A-4C90-9186-CD81E3B3F2D0}">
  <sheetPr>
    <tabColor rgb="FF92D050"/>
  </sheetPr>
  <dimension ref="A1:H20"/>
  <sheetViews>
    <sheetView showGridLines="0" topLeftCell="A7" zoomScaleSheetLayoutView="100" workbookViewId="0">
      <selection activeCell="E9" sqref="E9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4.85546875" bestFit="1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73" t="s">
        <v>165</v>
      </c>
      <c r="B1" s="72"/>
      <c r="C1" s="72"/>
      <c r="D1" s="71"/>
      <c r="E1" s="70" t="s">
        <v>164</v>
      </c>
      <c r="F1" s="69"/>
      <c r="G1" s="68" t="s">
        <v>169</v>
      </c>
    </row>
    <row r="2" spans="1:8" ht="28.5" customHeight="1">
      <c r="A2" s="67" t="s">
        <v>162</v>
      </c>
      <c r="B2" s="67"/>
      <c r="C2" s="67"/>
      <c r="D2" s="67"/>
      <c r="E2" s="67"/>
      <c r="F2" s="67"/>
      <c r="G2" s="67"/>
      <c r="H2" s="67"/>
    </row>
    <row r="3" spans="1:8" ht="21" customHeight="1">
      <c r="A3" s="75" t="s">
        <v>168</v>
      </c>
      <c r="B3" s="75"/>
      <c r="C3" s="75"/>
      <c r="D3" s="75"/>
      <c r="E3" s="75"/>
      <c r="F3" s="75"/>
      <c r="G3" s="75"/>
      <c r="H3" s="75"/>
    </row>
    <row r="4" spans="1:8" ht="21" customHeight="1">
      <c r="A4" s="65"/>
      <c r="B4" s="65"/>
      <c r="C4" s="65"/>
      <c r="D4" s="65"/>
      <c r="E4" s="65"/>
      <c r="F4" s="65"/>
      <c r="G4" s="64" t="s">
        <v>160</v>
      </c>
      <c r="H4" s="64"/>
    </row>
    <row r="5" spans="1:8">
      <c r="A5" s="63" t="s">
        <v>159</v>
      </c>
      <c r="B5" s="63"/>
      <c r="C5" s="63"/>
      <c r="D5" s="62"/>
      <c r="E5" s="63" t="s">
        <v>158</v>
      </c>
      <c r="F5" s="63"/>
      <c r="G5" s="63"/>
      <c r="H5" s="62"/>
    </row>
    <row r="6" spans="1:8" ht="48" customHeight="1">
      <c r="A6" s="61" t="s">
        <v>156</v>
      </c>
      <c r="B6" s="61" t="s">
        <v>155</v>
      </c>
      <c r="C6" s="60" t="s">
        <v>157</v>
      </c>
      <c r="D6" s="61"/>
      <c r="E6" s="61" t="s">
        <v>156</v>
      </c>
      <c r="F6" s="61" t="s">
        <v>155</v>
      </c>
      <c r="G6" s="60" t="s">
        <v>154</v>
      </c>
      <c r="H6" s="61" t="s">
        <v>153</v>
      </c>
    </row>
    <row r="7" spans="1:8" ht="25.5" customHeight="1">
      <c r="A7" s="59" t="s">
        <v>152</v>
      </c>
      <c r="B7" s="59"/>
      <c r="C7" s="60"/>
      <c r="D7" s="61"/>
      <c r="E7" s="59" t="s">
        <v>151</v>
      </c>
      <c r="F7" s="59" t="s">
        <v>150</v>
      </c>
      <c r="G7" s="60"/>
      <c r="H7" s="59" t="s">
        <v>149</v>
      </c>
    </row>
    <row r="8" spans="1:8" ht="15.75" thickBot="1">
      <c r="A8" s="58"/>
      <c r="B8" s="58"/>
      <c r="C8" s="58"/>
      <c r="D8" s="58"/>
      <c r="E8" s="58"/>
      <c r="F8" s="58"/>
      <c r="G8" s="58"/>
      <c r="H8" s="56"/>
    </row>
    <row r="9" spans="1:8" ht="15.75" thickBot="1">
      <c r="A9" s="42">
        <v>148456493.59999999</v>
      </c>
      <c r="B9" s="42">
        <v>371141234</v>
      </c>
      <c r="C9" s="57">
        <f>(+A9/B9)*100</f>
        <v>40</v>
      </c>
      <c r="D9" s="38"/>
      <c r="E9" s="74">
        <v>139007194.97</v>
      </c>
      <c r="F9" s="42">
        <v>371141234</v>
      </c>
      <c r="G9" s="57">
        <f>+(E9/F9)*100</f>
        <v>37.453988464671646</v>
      </c>
      <c r="H9" s="56"/>
    </row>
    <row r="10" spans="1:8" ht="15.75" thickBot="1">
      <c r="A10" s="54"/>
      <c r="B10" s="54"/>
      <c r="C10" s="55"/>
      <c r="D10" s="55"/>
      <c r="E10" s="54"/>
      <c r="F10" s="54"/>
      <c r="G10" s="53"/>
      <c r="H10" s="53"/>
    </row>
    <row r="11" spans="1:8" s="49" customFormat="1" ht="43.5" customHeight="1">
      <c r="A11" s="52" t="s">
        <v>167</v>
      </c>
      <c r="B11" s="51"/>
      <c r="C11" s="51"/>
      <c r="D11" s="51"/>
      <c r="E11" s="51"/>
      <c r="F11" s="51"/>
      <c r="G11" s="51"/>
      <c r="H11" s="51"/>
    </row>
    <row r="12" spans="1:8" s="49" customFormat="1" ht="18" customHeight="1">
      <c r="A12" s="50" t="s">
        <v>166</v>
      </c>
      <c r="B12" s="50"/>
      <c r="C12" s="50"/>
      <c r="D12" s="50"/>
      <c r="E12" s="50"/>
      <c r="F12" s="50"/>
      <c r="G12" s="50"/>
      <c r="H12" s="50"/>
    </row>
    <row r="13" spans="1:8">
      <c r="A13" s="47" t="s">
        <v>147</v>
      </c>
      <c r="B13" s="48"/>
      <c r="C13" s="48"/>
      <c r="D13" s="47"/>
      <c r="E13" s="47"/>
      <c r="F13" s="47"/>
      <c r="G13" s="47"/>
      <c r="H13" s="47"/>
    </row>
    <row r="14" spans="1:8">
      <c r="A14" s="36"/>
      <c r="B14" s="46"/>
      <c r="C14" s="46"/>
      <c r="D14" s="36"/>
      <c r="E14" s="36"/>
      <c r="F14" s="36"/>
      <c r="G14" s="36"/>
      <c r="H14" s="36"/>
    </row>
    <row r="15" spans="1:8">
      <c r="A15" s="45" t="s">
        <v>146</v>
      </c>
      <c r="B15" s="45" t="s">
        <v>145</v>
      </c>
      <c r="C15" s="44" t="s">
        <v>144</v>
      </c>
      <c r="D15" s="43" t="s">
        <v>143</v>
      </c>
      <c r="E15" s="40"/>
      <c r="F15" s="36"/>
      <c r="G15" s="36"/>
      <c r="H15" s="36"/>
    </row>
    <row r="16" spans="1:8">
      <c r="A16" s="42">
        <v>51439217.229999997</v>
      </c>
      <c r="B16" s="42">
        <v>371141234</v>
      </c>
      <c r="C16" s="40" t="s">
        <v>142</v>
      </c>
      <c r="D16" s="41">
        <f>+A16/B16*100</f>
        <v>13.859741930480297</v>
      </c>
      <c r="E16" s="40"/>
      <c r="F16" s="36"/>
      <c r="G16" s="36"/>
      <c r="H16" s="36"/>
    </row>
    <row r="17" spans="1:8">
      <c r="A17" s="42">
        <f>+B17*0.4</f>
        <v>148456493.59999999</v>
      </c>
      <c r="B17" s="42">
        <v>371141234</v>
      </c>
      <c r="C17" s="40" t="s">
        <v>141</v>
      </c>
      <c r="D17" s="41">
        <f>+A17/B17*100</f>
        <v>40</v>
      </c>
      <c r="E17" s="40"/>
      <c r="F17" s="39">
        <v>148456493.59999999</v>
      </c>
      <c r="G17" s="36"/>
      <c r="H17" s="36"/>
    </row>
    <row r="18" spans="1:8">
      <c r="A18" s="42">
        <f>+B18*0.75</f>
        <v>278355925.5</v>
      </c>
      <c r="B18" s="42">
        <v>371141234</v>
      </c>
      <c r="C18" s="40" t="s">
        <v>140</v>
      </c>
      <c r="D18" s="41">
        <f>+A18/B18*100</f>
        <v>75</v>
      </c>
      <c r="E18" s="40"/>
      <c r="F18" s="39">
        <v>278355925.5</v>
      </c>
      <c r="G18" s="36"/>
      <c r="H18" s="36"/>
    </row>
    <row r="19" spans="1:8">
      <c r="A19" s="42">
        <f>+B19/1</f>
        <v>371141234</v>
      </c>
      <c r="B19" s="42">
        <v>371141234</v>
      </c>
      <c r="C19" s="40" t="s">
        <v>139</v>
      </c>
      <c r="D19" s="41">
        <f>+A19/B19*100</f>
        <v>100</v>
      </c>
      <c r="E19" s="40"/>
      <c r="F19" s="39">
        <v>371141234</v>
      </c>
      <c r="G19" s="36"/>
      <c r="H19" s="36"/>
    </row>
    <row r="20" spans="1:8">
      <c r="A20" s="38"/>
      <c r="B20" s="38"/>
      <c r="D20" s="37"/>
      <c r="F20" s="36"/>
      <c r="G20" s="36"/>
      <c r="H20" s="36"/>
    </row>
  </sheetData>
  <mergeCells count="11">
    <mergeCell ref="A11:H11"/>
    <mergeCell ref="A12:H12"/>
    <mergeCell ref="A13:H13"/>
    <mergeCell ref="A1:D1"/>
    <mergeCell ref="E1:F1"/>
    <mergeCell ref="A2:H2"/>
    <mergeCell ref="A3:H3"/>
    <mergeCell ref="A5:C5"/>
    <mergeCell ref="E5:G5"/>
    <mergeCell ref="C6:C7"/>
    <mergeCell ref="G6:G7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141E-9E24-4997-B18F-8A606D3D46F6}">
  <sheetPr>
    <tabColor rgb="FF92D050"/>
  </sheetPr>
  <dimension ref="A1:I23"/>
  <sheetViews>
    <sheetView showGridLines="0" topLeftCell="A4" workbookViewId="0">
      <selection activeCell="F8" sqref="F8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73" t="s">
        <v>165</v>
      </c>
      <c r="B1" s="72"/>
      <c r="C1" s="72"/>
      <c r="D1" s="71"/>
      <c r="E1" s="70" t="s">
        <v>164</v>
      </c>
      <c r="F1" s="69"/>
      <c r="G1" s="68">
        <v>174452</v>
      </c>
    </row>
    <row r="2" spans="1:9" ht="22.5">
      <c r="B2" s="67" t="s">
        <v>162</v>
      </c>
      <c r="C2" s="67"/>
      <c r="D2" s="67"/>
      <c r="E2" s="67"/>
      <c r="F2" s="67"/>
      <c r="G2" s="67"/>
      <c r="H2" s="67"/>
      <c r="I2" s="56"/>
    </row>
    <row r="3" spans="1:9" ht="18.75">
      <c r="B3" s="75" t="s">
        <v>183</v>
      </c>
      <c r="C3" s="75"/>
      <c r="D3" s="75"/>
      <c r="E3" s="75"/>
      <c r="F3" s="75"/>
      <c r="G3" s="75"/>
      <c r="H3" s="75"/>
      <c r="I3" s="56"/>
    </row>
    <row r="4" spans="1:9" ht="36" customHeight="1">
      <c r="B4" s="65"/>
      <c r="C4" s="65"/>
      <c r="D4" s="65"/>
      <c r="E4" s="65"/>
      <c r="F4" s="65"/>
      <c r="G4" s="89" t="s">
        <v>182</v>
      </c>
      <c r="H4" s="89"/>
      <c r="I4" s="56"/>
    </row>
    <row r="5" spans="1:9">
      <c r="B5" s="63" t="s">
        <v>159</v>
      </c>
      <c r="C5" s="63"/>
      <c r="D5" s="63"/>
      <c r="E5" s="62"/>
      <c r="F5" s="63" t="s">
        <v>158</v>
      </c>
      <c r="G5" s="63"/>
      <c r="H5" s="63"/>
      <c r="I5" s="56"/>
    </row>
    <row r="6" spans="1:9" ht="55.5" customHeight="1">
      <c r="B6" s="61" t="s">
        <v>180</v>
      </c>
      <c r="C6" s="61" t="s">
        <v>179</v>
      </c>
      <c r="D6" s="60" t="s">
        <v>181</v>
      </c>
      <c r="E6" s="61"/>
      <c r="F6" s="61" t="s">
        <v>180</v>
      </c>
      <c r="G6" s="61" t="s">
        <v>179</v>
      </c>
      <c r="H6" s="60" t="s">
        <v>178</v>
      </c>
      <c r="I6" s="56"/>
    </row>
    <row r="7" spans="1:9">
      <c r="B7" s="59"/>
      <c r="C7" s="59" t="s">
        <v>177</v>
      </c>
      <c r="D7" s="60"/>
      <c r="E7" s="61"/>
      <c r="F7" s="59" t="s">
        <v>151</v>
      </c>
      <c r="G7" s="59" t="s">
        <v>150</v>
      </c>
      <c r="H7" s="60"/>
      <c r="I7" s="56"/>
    </row>
    <row r="8" spans="1:9">
      <c r="B8" s="83">
        <v>185570617</v>
      </c>
      <c r="C8" s="87">
        <v>767571549</v>
      </c>
      <c r="D8" s="86">
        <f>+B8/C8</f>
        <v>0.24176328218752152</v>
      </c>
      <c r="E8" s="58"/>
      <c r="F8" s="88">
        <v>185570617</v>
      </c>
      <c r="G8" s="87">
        <v>844442097.83000004</v>
      </c>
      <c r="H8" s="86">
        <f>+F8/G8</f>
        <v>0.21975528870110689</v>
      </c>
      <c r="I8" s="56"/>
    </row>
    <row r="9" spans="1:9" ht="15.75" thickBot="1">
      <c r="B9" s="54"/>
      <c r="C9" s="85"/>
      <c r="D9" s="55"/>
      <c r="E9" s="55"/>
      <c r="F9" s="54"/>
      <c r="G9" s="54"/>
      <c r="H9" s="53"/>
      <c r="I9" s="56"/>
    </row>
    <row r="10" spans="1:9" ht="27.75" customHeight="1">
      <c r="B10" s="52" t="s">
        <v>176</v>
      </c>
      <c r="C10" s="51"/>
      <c r="D10" s="51"/>
      <c r="E10" s="51"/>
      <c r="F10" s="51"/>
      <c r="G10" s="51"/>
      <c r="H10" s="51"/>
      <c r="I10" s="56"/>
    </row>
    <row r="11" spans="1:9" ht="13.5" customHeight="1">
      <c r="B11" s="50" t="s">
        <v>175</v>
      </c>
      <c r="C11" s="50"/>
      <c r="D11" s="50"/>
      <c r="E11" s="50"/>
      <c r="F11" s="50"/>
      <c r="G11" s="50"/>
      <c r="H11" s="50"/>
      <c r="I11" s="56"/>
    </row>
    <row r="12" spans="1:9" ht="24.75" customHeight="1">
      <c r="B12" s="50" t="s">
        <v>174</v>
      </c>
      <c r="C12" s="50"/>
      <c r="D12" s="50"/>
      <c r="E12" s="50"/>
      <c r="F12" s="50"/>
      <c r="G12" s="50"/>
      <c r="H12" s="50"/>
      <c r="I12" s="56"/>
    </row>
    <row r="13" spans="1:9" ht="42" customHeight="1">
      <c r="B13" s="50" t="s">
        <v>173</v>
      </c>
      <c r="C13" s="50"/>
      <c r="D13" s="50"/>
      <c r="E13" s="50"/>
      <c r="F13" s="50"/>
      <c r="G13" s="50"/>
      <c r="H13" s="50"/>
      <c r="I13" s="56"/>
    </row>
    <row r="14" spans="1:9">
      <c r="B14" s="58" t="s">
        <v>147</v>
      </c>
      <c r="C14" s="58"/>
      <c r="D14" s="58"/>
      <c r="E14" s="58"/>
      <c r="F14" s="58"/>
      <c r="G14" s="58"/>
      <c r="H14" s="58"/>
      <c r="I14" s="56"/>
    </row>
    <row r="15" spans="1:9">
      <c r="C15" s="58"/>
      <c r="D15" s="58"/>
      <c r="E15" s="58"/>
      <c r="F15" s="58"/>
      <c r="G15" s="58"/>
      <c r="H15" s="58"/>
      <c r="I15" s="56"/>
    </row>
    <row r="16" spans="1:9">
      <c r="A16" s="40"/>
      <c r="B16" s="84" t="s">
        <v>172</v>
      </c>
      <c r="C16" s="84" t="s">
        <v>171</v>
      </c>
      <c r="D16" s="45" t="s">
        <v>144</v>
      </c>
      <c r="E16" s="45" t="s">
        <v>170</v>
      </c>
      <c r="F16" s="58"/>
      <c r="G16" s="58"/>
      <c r="H16" s="58"/>
      <c r="I16" s="56"/>
    </row>
    <row r="17" spans="1:9">
      <c r="A17" s="40"/>
      <c r="B17" s="83">
        <f>+B18/2</f>
        <v>185570617</v>
      </c>
      <c r="C17" s="83">
        <v>767571549</v>
      </c>
      <c r="D17" s="40" t="s">
        <v>142</v>
      </c>
      <c r="E17" s="79">
        <f>B17/C17</f>
        <v>0.24176328218752152</v>
      </c>
      <c r="F17" s="78">
        <v>185570617</v>
      </c>
      <c r="G17" s="58"/>
      <c r="H17" s="58"/>
      <c r="I17" s="56"/>
    </row>
    <row r="18" spans="1:9">
      <c r="A18" s="40"/>
      <c r="B18" s="82">
        <v>371141234</v>
      </c>
      <c r="C18" s="81">
        <v>1535143098</v>
      </c>
      <c r="D18" s="80" t="s">
        <v>141</v>
      </c>
      <c r="E18" s="79">
        <f>B18/C18</f>
        <v>0.24176328218752152</v>
      </c>
      <c r="F18" s="78"/>
      <c r="G18" s="58"/>
      <c r="H18" s="58"/>
      <c r="I18" s="56"/>
    </row>
    <row r="19" spans="1:9">
      <c r="B19" s="58"/>
      <c r="C19" s="58"/>
      <c r="D19" s="58"/>
      <c r="E19" s="58"/>
      <c r="F19" s="58"/>
      <c r="G19" s="58"/>
      <c r="H19" s="58"/>
      <c r="I19" s="56"/>
    </row>
    <row r="20" spans="1:9">
      <c r="C20" s="77">
        <f>+C18/2</f>
        <v>767571549</v>
      </c>
    </row>
    <row r="21" spans="1:9">
      <c r="B21" s="38"/>
      <c r="C21" s="76"/>
    </row>
    <row r="23" spans="1:9">
      <c r="F23" s="76"/>
    </row>
  </sheetData>
  <mergeCells count="12">
    <mergeCell ref="B10:H10"/>
    <mergeCell ref="B11:H11"/>
    <mergeCell ref="A1:D1"/>
    <mergeCell ref="E1:F1"/>
    <mergeCell ref="B13:H13"/>
    <mergeCell ref="B2:H2"/>
    <mergeCell ref="B12:H12"/>
    <mergeCell ref="B5:D5"/>
    <mergeCell ref="F5:H5"/>
    <mergeCell ref="D6:D7"/>
    <mergeCell ref="H6:H7"/>
    <mergeCell ref="B3:H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F716-7E76-4473-9028-C9B99911F43F}">
  <sheetPr>
    <tabColor rgb="FFFF0000"/>
  </sheetPr>
  <dimension ref="A1:I14"/>
  <sheetViews>
    <sheetView showGridLines="0" topLeftCell="A8" workbookViewId="0">
      <selection activeCell="D15" sqref="D15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73" t="s">
        <v>165</v>
      </c>
      <c r="B1" s="72"/>
      <c r="C1" s="72"/>
      <c r="D1" s="71"/>
      <c r="E1" s="70" t="s">
        <v>188</v>
      </c>
      <c r="F1" s="69"/>
      <c r="G1" s="68">
        <v>173169</v>
      </c>
    </row>
    <row r="2" spans="1:9" ht="22.5">
      <c r="B2" s="67" t="s">
        <v>162</v>
      </c>
      <c r="C2" s="67"/>
      <c r="D2" s="67"/>
      <c r="E2" s="67"/>
      <c r="F2" s="67"/>
      <c r="G2" s="67"/>
      <c r="H2" s="67"/>
      <c r="I2" s="56"/>
    </row>
    <row r="3" spans="1:9" ht="15.75">
      <c r="B3" s="66" t="s">
        <v>187</v>
      </c>
      <c r="C3" s="66"/>
      <c r="D3" s="66"/>
      <c r="E3" s="66"/>
      <c r="F3" s="66"/>
      <c r="G3" s="66"/>
      <c r="H3" s="66"/>
      <c r="I3" s="56"/>
    </row>
    <row r="4" spans="1:9" ht="36" customHeight="1">
      <c r="B4" s="65"/>
      <c r="C4" s="65"/>
      <c r="D4" s="65"/>
      <c r="E4" s="65"/>
      <c r="F4" s="65"/>
      <c r="G4" s="89" t="s">
        <v>186</v>
      </c>
      <c r="H4" s="89"/>
      <c r="I4" s="56"/>
    </row>
    <row r="5" spans="1:9">
      <c r="B5" s="63" t="s">
        <v>159</v>
      </c>
      <c r="C5" s="63"/>
      <c r="D5" s="63"/>
      <c r="E5" s="62"/>
      <c r="F5" s="63" t="s">
        <v>158</v>
      </c>
      <c r="G5" s="63"/>
      <c r="H5" s="63"/>
      <c r="I5" s="56"/>
    </row>
    <row r="6" spans="1:9" ht="55.5" customHeight="1">
      <c r="B6" s="61" t="s">
        <v>180</v>
      </c>
      <c r="C6" s="61" t="s">
        <v>179</v>
      </c>
      <c r="D6" s="60" t="s">
        <v>181</v>
      </c>
      <c r="E6" s="61"/>
      <c r="F6" s="61" t="s">
        <v>180</v>
      </c>
      <c r="G6" s="61" t="s">
        <v>179</v>
      </c>
      <c r="H6" s="60" t="s">
        <v>178</v>
      </c>
      <c r="I6" s="56"/>
    </row>
    <row r="7" spans="1:9">
      <c r="B7" s="59"/>
      <c r="C7" s="59" t="s">
        <v>177</v>
      </c>
      <c r="D7" s="60"/>
      <c r="E7" s="61"/>
      <c r="F7" s="59" t="s">
        <v>151</v>
      </c>
      <c r="G7" s="59" t="s">
        <v>150</v>
      </c>
      <c r="H7" s="60"/>
      <c r="I7" s="56"/>
    </row>
    <row r="8" spans="1:9">
      <c r="B8" s="83">
        <v>371141234</v>
      </c>
      <c r="C8" s="87">
        <v>318950912</v>
      </c>
      <c r="D8" s="86">
        <f>+((B8/C8)-1)*100</f>
        <v>16.363120479178939</v>
      </c>
      <c r="E8" s="58"/>
      <c r="F8" s="88">
        <v>0</v>
      </c>
      <c r="G8" s="87">
        <v>0</v>
      </c>
      <c r="H8" s="86" t="e">
        <f>+F8/G8</f>
        <v>#DIV/0!</v>
      </c>
      <c r="I8" s="56"/>
    </row>
    <row r="9" spans="1:9" ht="15.75" thickBot="1">
      <c r="B9" s="54"/>
      <c r="C9" s="85"/>
      <c r="D9" s="55"/>
      <c r="E9" s="55"/>
      <c r="F9" s="54"/>
      <c r="G9" s="54"/>
      <c r="H9" s="53"/>
      <c r="I9" s="56"/>
    </row>
    <row r="10" spans="1:9" ht="52.5" customHeight="1" thickBot="1">
      <c r="B10" s="52" t="s">
        <v>185</v>
      </c>
      <c r="C10" s="51"/>
      <c r="D10" s="51"/>
      <c r="E10" s="51"/>
      <c r="F10" s="51"/>
      <c r="G10" s="51"/>
      <c r="H10" s="51"/>
      <c r="I10" s="56"/>
    </row>
    <row r="11" spans="1:9" ht="13.5" customHeight="1" thickBot="1">
      <c r="B11" s="91">
        <v>2022</v>
      </c>
      <c r="C11" s="91">
        <v>2021</v>
      </c>
      <c r="D11" s="90"/>
      <c r="E11" s="90"/>
      <c r="F11" s="90"/>
      <c r="G11" s="90"/>
      <c r="H11" s="90"/>
      <c r="I11" s="56"/>
    </row>
    <row r="12" spans="1:9">
      <c r="A12" s="40"/>
      <c r="B12" s="84" t="s">
        <v>172</v>
      </c>
      <c r="C12" s="84" t="s">
        <v>171</v>
      </c>
      <c r="D12" s="45" t="s">
        <v>144</v>
      </c>
      <c r="E12" s="45" t="s">
        <v>170</v>
      </c>
      <c r="F12" s="58"/>
      <c r="G12" s="58"/>
      <c r="H12" s="58"/>
      <c r="I12" s="56"/>
    </row>
    <row r="13" spans="1:9">
      <c r="A13" s="40"/>
      <c r="B13" s="83">
        <v>371141234</v>
      </c>
      <c r="C13" s="83">
        <v>318950912</v>
      </c>
      <c r="D13" s="40" t="s">
        <v>184</v>
      </c>
      <c r="E13" s="79">
        <f>((B13/C13)-1)*100</f>
        <v>16.363120479178939</v>
      </c>
      <c r="F13" s="78"/>
      <c r="G13" s="58"/>
      <c r="H13" s="58"/>
      <c r="I13" s="56"/>
    </row>
    <row r="14" spans="1:9">
      <c r="B14" s="78"/>
      <c r="C14" s="78"/>
      <c r="D14" s="58"/>
      <c r="E14" s="58"/>
      <c r="F14" s="58"/>
      <c r="G14" s="58"/>
      <c r="H14" s="58"/>
      <c r="I14" s="56"/>
    </row>
  </sheetData>
  <mergeCells count="9">
    <mergeCell ref="D6:D7"/>
    <mergeCell ref="H6:H7"/>
    <mergeCell ref="B10:H10"/>
    <mergeCell ref="A1:D1"/>
    <mergeCell ref="E1:F1"/>
    <mergeCell ref="B2:H2"/>
    <mergeCell ref="B3:H3"/>
    <mergeCell ref="B5:D5"/>
    <mergeCell ref="F5:H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6E6D-E798-4EE0-A1F3-05423257A7DD}">
  <sheetPr>
    <tabColor rgb="FFFF0000"/>
  </sheetPr>
  <dimension ref="A1:I22"/>
  <sheetViews>
    <sheetView showGridLines="0" zoomScale="110" zoomScaleNormal="110" workbookViewId="0">
      <selection activeCell="C8" sqref="C8"/>
    </sheetView>
  </sheetViews>
  <sheetFormatPr baseColWidth="10" defaultRowHeight="15"/>
  <cols>
    <col min="1" max="1" width="36.85546875" customWidth="1"/>
    <col min="2" max="2" width="17.85546875" customWidth="1"/>
    <col min="3" max="3" width="12.28515625" customWidth="1"/>
    <col min="4" max="4" width="2.5703125" customWidth="1"/>
    <col min="5" max="5" width="16.42578125" customWidth="1"/>
    <col min="6" max="6" width="15.140625" customWidth="1"/>
    <col min="7" max="7" width="17.28515625" customWidth="1"/>
  </cols>
  <sheetData>
    <row r="1" spans="1:9" ht="19.5" thickBot="1">
      <c r="A1" s="116" t="s">
        <v>165</v>
      </c>
      <c r="B1" s="70" t="s">
        <v>188</v>
      </c>
      <c r="C1" s="69"/>
      <c r="D1" s="115"/>
      <c r="E1" s="68" t="s">
        <v>203</v>
      </c>
      <c r="F1" s="114"/>
    </row>
    <row r="2" spans="1:9" ht="32.25" customHeight="1">
      <c r="A2" s="67" t="s">
        <v>162</v>
      </c>
      <c r="B2" s="67"/>
      <c r="C2" s="67"/>
      <c r="D2" s="67"/>
      <c r="E2" s="67"/>
      <c r="F2" s="67"/>
    </row>
    <row r="3" spans="1:9" ht="18.75">
      <c r="A3" s="75" t="s">
        <v>202</v>
      </c>
      <c r="B3" s="75"/>
      <c r="C3" s="75"/>
      <c r="D3" s="75"/>
      <c r="E3" s="75"/>
      <c r="F3" s="75"/>
    </row>
    <row r="4" spans="1:9" ht="27.75" customHeight="1">
      <c r="A4" s="65"/>
      <c r="B4" s="65"/>
      <c r="C4" s="89" t="s">
        <v>201</v>
      </c>
      <c r="D4" s="89"/>
    </row>
    <row r="5" spans="1:9" ht="33" customHeight="1">
      <c r="A5" s="112" t="s">
        <v>200</v>
      </c>
      <c r="B5" s="113" t="s">
        <v>159</v>
      </c>
      <c r="C5" s="113"/>
      <c r="D5" s="61"/>
      <c r="E5" s="113" t="s">
        <v>158</v>
      </c>
      <c r="F5" s="113"/>
    </row>
    <row r="6" spans="1:9" ht="38.25">
      <c r="A6" s="112"/>
      <c r="B6" s="61" t="s">
        <v>199</v>
      </c>
      <c r="C6" s="111" t="s">
        <v>198</v>
      </c>
      <c r="D6" s="111"/>
      <c r="E6" s="61" t="s">
        <v>199</v>
      </c>
      <c r="F6" s="61" t="s">
        <v>198</v>
      </c>
    </row>
    <row r="7" spans="1:9" ht="25.5" customHeight="1">
      <c r="A7" s="110" t="s">
        <v>197</v>
      </c>
      <c r="B7" s="109">
        <f>B8+B13</f>
        <v>371141234</v>
      </c>
      <c r="C7" s="102"/>
      <c r="D7" s="102"/>
      <c r="E7" s="107">
        <f>E8+E13</f>
        <v>0</v>
      </c>
      <c r="F7" s="102"/>
      <c r="G7" s="96">
        <v>371141234</v>
      </c>
      <c r="H7" s="96"/>
      <c r="I7" s="102"/>
    </row>
    <row r="8" spans="1:9">
      <c r="A8" s="110" t="s">
        <v>196</v>
      </c>
      <c r="B8" s="109">
        <f>+B9+B10+B11+B12</f>
        <v>189422051</v>
      </c>
      <c r="C8" s="108">
        <f>+B8/B7*100</f>
        <v>51.037727325118496</v>
      </c>
      <c r="D8" s="102"/>
      <c r="E8" s="107">
        <f>SUM(E9:E12)</f>
        <v>0</v>
      </c>
      <c r="F8" s="106" t="e">
        <f>+E8/E7*100</f>
        <v>#DIV/0!</v>
      </c>
      <c r="G8" s="102">
        <v>189422051</v>
      </c>
      <c r="H8" s="96"/>
      <c r="I8" s="96"/>
    </row>
    <row r="9" spans="1:9" ht="17.25" customHeight="1">
      <c r="A9" s="105" t="s">
        <v>195</v>
      </c>
      <c r="B9" s="104">
        <v>0</v>
      </c>
      <c r="C9" s="92"/>
      <c r="D9" s="92"/>
      <c r="E9" s="103">
        <v>0</v>
      </c>
      <c r="F9" s="102"/>
      <c r="G9" s="96"/>
      <c r="H9" s="96"/>
      <c r="I9" s="96"/>
    </row>
    <row r="10" spans="1:9" ht="17.25" customHeight="1">
      <c r="A10" s="105" t="s">
        <v>194</v>
      </c>
      <c r="B10" s="104">
        <v>27694844</v>
      </c>
      <c r="C10" s="92"/>
      <c r="D10" s="92"/>
      <c r="E10" s="103">
        <v>0</v>
      </c>
      <c r="F10" s="102"/>
      <c r="G10" s="96"/>
      <c r="H10" s="96"/>
      <c r="I10" s="96"/>
    </row>
    <row r="11" spans="1:9">
      <c r="A11" s="105" t="s">
        <v>193</v>
      </c>
      <c r="B11" s="104">
        <v>99910000</v>
      </c>
      <c r="C11" s="92"/>
      <c r="D11" s="92"/>
      <c r="E11" s="103">
        <v>0</v>
      </c>
      <c r="F11" s="102"/>
      <c r="G11" s="96"/>
      <c r="H11" s="96"/>
      <c r="I11" s="96"/>
    </row>
    <row r="12" spans="1:9">
      <c r="A12" s="105" t="s">
        <v>192</v>
      </c>
      <c r="B12" s="104">
        <v>61817207</v>
      </c>
      <c r="C12" s="92"/>
      <c r="D12" s="92"/>
      <c r="E12" s="103">
        <v>0</v>
      </c>
      <c r="F12" s="102"/>
      <c r="G12" s="96"/>
      <c r="H12" s="96"/>
      <c r="I12" s="96"/>
    </row>
    <row r="13" spans="1:9">
      <c r="A13" s="101" t="s">
        <v>191</v>
      </c>
      <c r="B13" s="100">
        <v>181719183</v>
      </c>
      <c r="C13" s="97"/>
      <c r="D13" s="99"/>
      <c r="E13" s="98">
        <v>0</v>
      </c>
      <c r="F13" s="97"/>
      <c r="G13" s="96"/>
      <c r="H13" s="96"/>
      <c r="I13" s="96"/>
    </row>
    <row r="14" spans="1:9" ht="110.25" customHeight="1">
      <c r="A14" s="50" t="s">
        <v>190</v>
      </c>
      <c r="B14" s="50"/>
      <c r="C14" s="50"/>
      <c r="D14" s="50"/>
      <c r="E14" s="50"/>
      <c r="F14" s="50"/>
    </row>
    <row r="15" spans="1:9" ht="64.5" customHeight="1">
      <c r="A15" s="50" t="s">
        <v>189</v>
      </c>
      <c r="B15" s="50"/>
      <c r="C15" s="50"/>
      <c r="D15" s="50"/>
      <c r="E15" s="50"/>
      <c r="F15" s="50"/>
    </row>
    <row r="16" spans="1:9" ht="26.25" customHeight="1">
      <c r="A16" s="50"/>
      <c r="B16" s="95"/>
      <c r="C16" s="95"/>
      <c r="D16" s="50"/>
      <c r="E16" s="50"/>
      <c r="F16" s="50"/>
    </row>
    <row r="18" spans="1:5">
      <c r="D18" s="94"/>
    </row>
    <row r="19" spans="1:5">
      <c r="D19" s="94"/>
    </row>
    <row r="20" spans="1:5">
      <c r="D20" s="94"/>
    </row>
    <row r="21" spans="1:5">
      <c r="D21" s="94"/>
    </row>
    <row r="22" spans="1:5">
      <c r="A22" s="93"/>
      <c r="B22" s="92"/>
      <c r="C22" s="92"/>
      <c r="D22" s="92"/>
      <c r="E22" s="92"/>
    </row>
  </sheetData>
  <mergeCells count="9">
    <mergeCell ref="B1:C1"/>
    <mergeCell ref="A14:F14"/>
    <mergeCell ref="A15:F15"/>
    <mergeCell ref="A16:F16"/>
    <mergeCell ref="A2:F2"/>
    <mergeCell ref="A3:F3"/>
    <mergeCell ref="A5:A6"/>
    <mergeCell ref="B5:C5"/>
    <mergeCell ref="E5:F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5834-3F64-4A9D-BDBD-D84DE5C43233}">
  <sheetPr>
    <tabColor rgb="FF92D050"/>
  </sheetPr>
  <dimension ref="A1:L18"/>
  <sheetViews>
    <sheetView workbookViewId="0">
      <selection activeCell="C11" sqref="C11"/>
    </sheetView>
  </sheetViews>
  <sheetFormatPr baseColWidth="10" defaultRowHeight="15"/>
  <cols>
    <col min="1" max="1" width="3.7109375" customWidth="1"/>
    <col min="2" max="2" width="36.28515625" customWidth="1"/>
    <col min="3" max="3" width="39" customWidth="1"/>
    <col min="4" max="4" width="32.28515625" customWidth="1"/>
    <col min="12" max="12" width="24.7109375" customWidth="1"/>
  </cols>
  <sheetData>
    <row r="1" spans="1:12" ht="15.75" thickBot="1"/>
    <row r="2" spans="1:12" ht="19.5" thickBot="1">
      <c r="B2" s="73" t="s">
        <v>165</v>
      </c>
      <c r="C2" s="71"/>
      <c r="D2" s="141" t="s">
        <v>164</v>
      </c>
    </row>
    <row r="3" spans="1:12" ht="26.25">
      <c r="A3" s="140" t="s">
        <v>215</v>
      </c>
      <c r="B3" s="140"/>
      <c r="C3" s="140"/>
      <c r="D3" s="140"/>
    </row>
    <row r="4" spans="1:12" ht="18.75">
      <c r="A4" s="75" t="s">
        <v>214</v>
      </c>
      <c r="B4" s="75"/>
      <c r="C4" s="75"/>
      <c r="D4" s="75"/>
      <c r="J4" s="139" t="s">
        <v>213</v>
      </c>
      <c r="K4" s="139"/>
      <c r="L4" s="139"/>
    </row>
    <row r="5" spans="1:12" ht="18.75">
      <c r="A5" s="65"/>
      <c r="B5" s="65"/>
      <c r="C5" s="138" t="s">
        <v>160</v>
      </c>
      <c r="D5" s="138"/>
    </row>
    <row r="6" spans="1:12">
      <c r="A6" s="137"/>
      <c r="B6" s="137" t="s">
        <v>212</v>
      </c>
      <c r="C6" s="137" t="s">
        <v>211</v>
      </c>
      <c r="D6" s="135"/>
      <c r="K6">
        <v>5</v>
      </c>
      <c r="L6" t="s">
        <v>210</v>
      </c>
    </row>
    <row r="7" spans="1:12" ht="29.25">
      <c r="A7" s="137" t="s">
        <v>209</v>
      </c>
      <c r="B7" s="136"/>
      <c r="C7" s="136" t="s">
        <v>177</v>
      </c>
      <c r="D7" s="135" t="s">
        <v>208</v>
      </c>
      <c r="J7" s="132"/>
      <c r="K7">
        <v>17</v>
      </c>
      <c r="L7" t="s">
        <v>42</v>
      </c>
    </row>
    <row r="8" spans="1:12">
      <c r="A8" s="134">
        <v>1</v>
      </c>
      <c r="B8" s="134">
        <v>5</v>
      </c>
      <c r="C8" s="134">
        <v>23</v>
      </c>
      <c r="D8" s="133">
        <f>+(B8/C8)*100</f>
        <v>21.739130434782609</v>
      </c>
      <c r="E8" s="128" t="s">
        <v>207</v>
      </c>
      <c r="J8" s="132"/>
      <c r="K8">
        <v>1</v>
      </c>
      <c r="L8" t="s">
        <v>206</v>
      </c>
    </row>
    <row r="9" spans="1:12">
      <c r="A9" s="134">
        <v>2</v>
      </c>
      <c r="B9" s="134">
        <v>1</v>
      </c>
      <c r="C9" s="134">
        <v>23</v>
      </c>
      <c r="D9" s="133">
        <f>+(B9/C9)*100</f>
        <v>4.3478260869565215</v>
      </c>
      <c r="E9" s="128" t="s">
        <v>205</v>
      </c>
      <c r="I9">
        <v>170586</v>
      </c>
      <c r="J9" s="132"/>
    </row>
    <row r="10" spans="1:12" ht="15.75" thickBot="1">
      <c r="A10" s="134">
        <v>3</v>
      </c>
      <c r="B10" s="134">
        <v>17</v>
      </c>
      <c r="C10" s="134">
        <v>23</v>
      </c>
      <c r="D10" s="133">
        <f>+(B10/C10)*100</f>
        <v>73.91304347826086</v>
      </c>
      <c r="E10" s="128" t="s">
        <v>204</v>
      </c>
      <c r="I10">
        <v>169772</v>
      </c>
      <c r="J10" s="132"/>
    </row>
    <row r="11" spans="1:12" ht="15.75" thickBot="1">
      <c r="A11" s="130"/>
      <c r="B11" s="130"/>
      <c r="C11" s="130"/>
      <c r="D11" s="129"/>
      <c r="E11" s="128"/>
      <c r="K11" s="131">
        <f>SUM(K6:K10)</f>
        <v>23</v>
      </c>
    </row>
    <row r="12" spans="1:12">
      <c r="A12" s="130"/>
      <c r="B12" s="130"/>
      <c r="C12" s="130"/>
      <c r="D12" s="129"/>
      <c r="E12" s="128"/>
      <c r="J12" s="117"/>
    </row>
    <row r="13" spans="1:12" ht="15.75" thickBot="1">
      <c r="A13" s="127"/>
      <c r="B13" s="126"/>
      <c r="C13" s="126"/>
      <c r="D13" s="125"/>
      <c r="E13" s="124"/>
    </row>
    <row r="14" spans="1:12">
      <c r="A14" s="123"/>
      <c r="B14" s="122">
        <f>SUM(B8:B13)</f>
        <v>23</v>
      </c>
      <c r="C14" s="122">
        <f>SUM(C8:C13)/3</f>
        <v>23</v>
      </c>
      <c r="D14" s="122">
        <f>SUM(D8:D13)</f>
        <v>100</v>
      </c>
      <c r="E14" s="121">
        <f>+B14/C14*100</f>
        <v>100</v>
      </c>
    </row>
    <row r="15" spans="1:12" ht="31.5" customHeight="1">
      <c r="A15" s="120"/>
      <c r="B15" s="119"/>
      <c r="C15" s="119"/>
      <c r="D15" s="119"/>
      <c r="E15" s="118"/>
    </row>
    <row r="16" spans="1:12" ht="36" customHeight="1">
      <c r="A16" s="50"/>
      <c r="B16" s="50"/>
      <c r="C16" s="50"/>
      <c r="D16" s="50"/>
      <c r="J16" s="117"/>
    </row>
    <row r="17" spans="1:4" ht="29.25" customHeight="1">
      <c r="A17" s="50"/>
      <c r="B17" s="50"/>
      <c r="C17" s="50"/>
      <c r="D17" s="50"/>
    </row>
    <row r="18" spans="1:4">
      <c r="A18" s="50"/>
      <c r="B18" s="50"/>
      <c r="C18" s="50"/>
      <c r="D18" s="50"/>
    </row>
  </sheetData>
  <mergeCells count="9">
    <mergeCell ref="J4:L4"/>
    <mergeCell ref="A18:D18"/>
    <mergeCell ref="B2:C2"/>
    <mergeCell ref="A3:D3"/>
    <mergeCell ref="A4:D4"/>
    <mergeCell ref="C5:D5"/>
    <mergeCell ref="A15:D15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plantillaEG Enero-Junio 2022 OK</vt:lpstr>
      <vt:lpstr>PROYECTOS FAIS</vt:lpstr>
      <vt:lpstr>174459_Porc_Rec_FORTAM_Rec_trim</vt:lpstr>
      <vt:lpstr>174145-I_EJERC_RECURSOS trim</vt:lpstr>
      <vt:lpstr>174452-I_DEPEND_FINANC sem</vt:lpstr>
      <vt:lpstr>173169 T_Variac_Ing_Disp_Anual</vt:lpstr>
      <vt:lpstr>174458-IAPR anual</vt:lpstr>
      <vt:lpstr>FAIS</vt:lpstr>
      <vt:lpstr>'173169 T_Variac_Ing_Disp_Anual'!Área_de_impresión</vt:lpstr>
      <vt:lpstr>'174145-I_EJERC_RECURSOS trim'!Área_de_impresión</vt:lpstr>
      <vt:lpstr>'174452-I_DEPEND_FINANC sem'!Área_de_impresión</vt:lpstr>
      <vt:lpstr>'174458-IAPR anual'!Área_de_impresión</vt:lpstr>
      <vt:lpstr>'174459_Porc_Rec_FORTAM_Rec_trim'!Área_de_impresión</vt:lpstr>
      <vt:lpstr>FAIS!Área_de_impresión</vt:lpstr>
      <vt:lpstr>'PROYECTOS FAIS'!Área_de_impresión</vt:lpstr>
      <vt:lpstr>'PROYECTOS FAIS'!Títulos_a_imprimir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paniagua</cp:lastModifiedBy>
  <dcterms:created xsi:type="dcterms:W3CDTF">2024-01-30T20:11:29Z</dcterms:created>
  <dcterms:modified xsi:type="dcterms:W3CDTF">2024-01-30T20:15:55Z</dcterms:modified>
</cp:coreProperties>
</file>