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.R.F.T.           2022\ENERO - SEPTIEMBRE 2022\"/>
    </mc:Choice>
  </mc:AlternateContent>
  <xr:revisionPtr revIDLastSave="0" documentId="13_ncr:40009_{74029333-57E1-4C17-A239-E09DF85F627F}" xr6:coauthVersionLast="47" xr6:coauthVersionMax="47" xr10:uidLastSave="{00000000-0000-0000-0000-000000000000}"/>
  <bookViews>
    <workbookView xWindow="-120" yWindow="-120" windowWidth="29040" windowHeight="15840"/>
  </bookViews>
  <sheets>
    <sheet name="plantillaEG Enero-Septiembre 20" sheetId="1" r:id="rId1"/>
    <sheet name="174145-I_EJERC_RECURSOS trim" sheetId="3" r:id="rId2"/>
    <sheet name="174459_Porc_Rec_FORTAM_Rec_trim" sheetId="2" r:id="rId3"/>
    <sheet name="174452-I_DEPEND_FINANC sem" sheetId="4" r:id="rId4"/>
    <sheet name="173169 T_Variac_Ing_Disp_Anual" sheetId="5" r:id="rId5"/>
    <sheet name="174458-IAPR anual" sheetId="6" r:id="rId6"/>
    <sheet name="FAIS" sheetId="7" r:id="rId7"/>
    <sheet name="Proyetos FORTAMUN 2022" sheetId="8" r:id="rId8"/>
    <sheet name="Proyectos FAIS Enero-Sept 22" sheetId="9" r:id="rId9"/>
  </sheets>
  <definedNames>
    <definedName name="_xlnm._FilterDatabase" localSheetId="8" hidden="1">'Proyectos FAIS Enero-Sept 22'!$A$8:$CN$8</definedName>
    <definedName name="_xlnm._FilterDatabase" localSheetId="7" hidden="1">'Proyetos FORTAMUN 2022'!$A$9:$S$10</definedName>
    <definedName name="_xlnm.Print_Area" localSheetId="4">'173169 T_Variac_Ing_Disp_Anual'!$A$1:$I$14</definedName>
    <definedName name="_xlnm.Print_Area" localSheetId="1">'174145-I_EJERC_RECURSOS trim'!$A$1:$H$20</definedName>
    <definedName name="_xlnm.Print_Area" localSheetId="3">'174452-I_DEPEND_FINANC sem'!$A$1:$I$19</definedName>
    <definedName name="_xlnm.Print_Area" localSheetId="5">'174458-IAPR anual'!$A$1:$G$15</definedName>
    <definedName name="_xlnm.Print_Area" localSheetId="2">'174459_Porc_Rec_FORTAM_Rec_trim'!$A$1:$H$19</definedName>
    <definedName name="_xlnm.Print_Area" localSheetId="6">FAIS!$A$1:$H$15</definedName>
    <definedName name="_xlnm.Print_Area" localSheetId="8">'Proyectos FAIS Enero-Sept 22'!$B$6:$T$31</definedName>
    <definedName name="_xlnm.Print_Area" localSheetId="7">'Proyetos FORTAMUN 2022'!$B$7:$S$10</definedName>
    <definedName name="_xlnm.Print_Titles" localSheetId="8">'Proyectos FAIS Enero-Sept 22'!$8:$8</definedName>
    <definedName name="_xlnm.Print_Titles" localSheetId="7">'Proyetos FORTAMUN 2022'!$9:$9</definedName>
  </definedNames>
  <calcPr calcId="0"/>
</workbook>
</file>

<file path=xl/calcChain.xml><?xml version="1.0" encoding="utf-8"?>
<calcChain xmlns="http://schemas.openxmlformats.org/spreadsheetml/2006/main">
  <c r="AR6" i="9" l="1"/>
  <c r="I7" i="9"/>
  <c r="N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S9" i="9"/>
  <c r="Q9" i="9" s="1"/>
  <c r="T9" i="9"/>
  <c r="T7" i="9" s="1"/>
  <c r="T6" i="9" s="1"/>
  <c r="CN9" i="9"/>
  <c r="S10" i="9"/>
  <c r="Q10" i="9" s="1"/>
  <c r="T10" i="9"/>
  <c r="CN10" i="9"/>
  <c r="S11" i="9"/>
  <c r="Q11" i="9" s="1"/>
  <c r="T11" i="9"/>
  <c r="CN11" i="9"/>
  <c r="S12" i="9"/>
  <c r="Q12" i="9" s="1"/>
  <c r="T12" i="9"/>
  <c r="CN12" i="9"/>
  <c r="S13" i="9"/>
  <c r="Q13" i="9" s="1"/>
  <c r="T13" i="9"/>
  <c r="CN13" i="9"/>
  <c r="S14" i="9"/>
  <c r="Q14" i="9" s="1"/>
  <c r="T14" i="9"/>
  <c r="CN14" i="9"/>
  <c r="S15" i="9"/>
  <c r="Q15" i="9" s="1"/>
  <c r="T15" i="9"/>
  <c r="CN15" i="9"/>
  <c r="S16" i="9"/>
  <c r="Q16" i="9" s="1"/>
  <c r="T16" i="9"/>
  <c r="CN16" i="9"/>
  <c r="S17" i="9"/>
  <c r="Q17" i="9" s="1"/>
  <c r="T17" i="9"/>
  <c r="CN17" i="9"/>
  <c r="S18" i="9"/>
  <c r="Q18" i="9" s="1"/>
  <c r="T18" i="9"/>
  <c r="CN18" i="9"/>
  <c r="S19" i="9"/>
  <c r="Q19" i="9" s="1"/>
  <c r="T19" i="9"/>
  <c r="CN19" i="9"/>
  <c r="S20" i="9"/>
  <c r="Q20" i="9" s="1"/>
  <c r="T20" i="9"/>
  <c r="CN20" i="9"/>
  <c r="S21" i="9"/>
  <c r="Q21" i="9" s="1"/>
  <c r="T21" i="9"/>
  <c r="CN21" i="9"/>
  <c r="S22" i="9"/>
  <c r="Q22" i="9" s="1"/>
  <c r="T22" i="9"/>
  <c r="CN22" i="9"/>
  <c r="S23" i="9"/>
  <c r="Q23" i="9" s="1"/>
  <c r="T23" i="9"/>
  <c r="CN23" i="9"/>
  <c r="S24" i="9"/>
  <c r="Q24" i="9" s="1"/>
  <c r="T24" i="9"/>
  <c r="CN24" i="9"/>
  <c r="L25" i="9"/>
  <c r="L7" i="9" s="1"/>
  <c r="M25" i="9"/>
  <c r="M7" i="9" s="1"/>
  <c r="S25" i="9"/>
  <c r="Q25" i="9" s="1"/>
  <c r="T25" i="9"/>
  <c r="CN25" i="9"/>
  <c r="S26" i="9"/>
  <c r="Q26" i="9" s="1"/>
  <c r="T26" i="9"/>
  <c r="CN26" i="9"/>
  <c r="S27" i="9"/>
  <c r="Q27" i="9" s="1"/>
  <c r="T27" i="9"/>
  <c r="CN27" i="9"/>
  <c r="S28" i="9"/>
  <c r="Q28" i="9" s="1"/>
  <c r="T28" i="9"/>
  <c r="CN28" i="9"/>
  <c r="S29" i="9"/>
  <c r="Q29" i="9" s="1"/>
  <c r="T29" i="9"/>
  <c r="CN29" i="9"/>
  <c r="S30" i="9"/>
  <c r="Q30" i="9" s="1"/>
  <c r="T30" i="9"/>
  <c r="CN30" i="9"/>
  <c r="J31" i="9"/>
  <c r="J7" i="9" s="1"/>
  <c r="K37" i="9" s="1"/>
  <c r="K31" i="9"/>
  <c r="K7" i="9" s="1"/>
  <c r="S31" i="9"/>
  <c r="Q31" i="9" s="1"/>
  <c r="T31" i="9"/>
  <c r="CN31" i="9"/>
  <c r="I8" i="8"/>
  <c r="J8" i="8"/>
  <c r="K8" i="8"/>
  <c r="L8" i="8"/>
  <c r="M8" i="8"/>
  <c r="N8" i="8"/>
  <c r="K10" i="8"/>
  <c r="S10" i="8"/>
  <c r="Q10" i="8" s="1"/>
  <c r="S11" i="8"/>
  <c r="Q11" i="8" s="1"/>
  <c r="D8" i="7"/>
  <c r="D14" i="7" s="1"/>
  <c r="D9" i="7"/>
  <c r="D10" i="7"/>
  <c r="K11" i="7"/>
  <c r="B14" i="7"/>
  <c r="C14" i="7"/>
  <c r="E14" i="7" s="1"/>
  <c r="B7" i="6"/>
  <c r="C8" i="6" s="1"/>
  <c r="E7" i="6"/>
  <c r="F8" i="6" s="1"/>
  <c r="B8" i="6"/>
  <c r="E8" i="6"/>
  <c r="D8" i="5"/>
  <c r="H8" i="5"/>
  <c r="E13" i="5"/>
  <c r="D8" i="4"/>
  <c r="H8" i="4"/>
  <c r="B17" i="4"/>
  <c r="E17" i="4" s="1"/>
  <c r="E18" i="4"/>
  <c r="C20" i="4"/>
  <c r="C9" i="3"/>
  <c r="G9" i="3"/>
  <c r="D16" i="3"/>
  <c r="A17" i="3"/>
  <c r="D17" i="3" s="1"/>
  <c r="A18" i="3"/>
  <c r="D18" i="3"/>
  <c r="A19" i="3"/>
  <c r="D19" i="3" s="1"/>
  <c r="C9" i="2"/>
  <c r="G9" i="2"/>
  <c r="D16" i="2"/>
  <c r="A17" i="2"/>
  <c r="D17" i="2"/>
  <c r="A18" i="2"/>
  <c r="D18" i="2" s="1"/>
  <c r="A19" i="2"/>
  <c r="D19" i="2"/>
</calcChain>
</file>

<file path=xl/comments1.xml><?xml version="1.0" encoding="utf-8"?>
<comments xmlns="http://schemas.openxmlformats.org/spreadsheetml/2006/main">
  <authors>
    <author>PRESUPUESTOS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 xml:space="preserve">PRESUPUESTOS:
Quitar la "C" del numero de CONTRATO
</t>
        </r>
      </text>
    </comment>
  </commentList>
</comments>
</file>

<file path=xl/sharedStrings.xml><?xml version="1.0" encoding="utf-8"?>
<sst xmlns="http://schemas.openxmlformats.org/spreadsheetml/2006/main" count="575" uniqueCount="259">
  <si>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</si>
  <si>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</si>
  <si>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</si>
  <si>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</si>
  <si>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</si>
  <si>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</si>
  <si>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</si>
  <si>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</si>
  <si>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</si>
  <si>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</si>
  <si>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</si>
  <si>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</si>
  <si>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</si>
  <si>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</si>
  <si>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</si>
  <si>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</si>
  <si>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</si>
  <si>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</si>
  <si>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</si>
  <si>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</si>
  <si>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</si>
  <si>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</si>
  <si>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</si>
  <si>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</si>
  <si>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</si>
  <si>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 y de las Demarcaciones Territoriales del Distrito Federal</t>
  </si>
  <si>
    <t>Cuenta con interés de $753,317.07</t>
  </si>
  <si>
    <t>FORTAMUN</t>
  </si>
  <si>
    <t>Cuenta con interés de $1,461,667.06</t>
  </si>
  <si>
    <t>cuarto</t>
  </si>
  <si>
    <t>tercero</t>
  </si>
  <si>
    <t>segundo</t>
  </si>
  <si>
    <t>primero</t>
  </si>
  <si>
    <t>Meta</t>
  </si>
  <si>
    <t>período</t>
  </si>
  <si>
    <t>denominador</t>
  </si>
  <si>
    <t>numerador</t>
  </si>
  <si>
    <t>Los datos son acumulados al periodo que se reporta.</t>
  </si>
  <si>
    <t>(Recursos transferidos del FORTAMUN al municipio o demarcación territorial de la Cuidad de México/ Monto anual aprobado del FORTAMUN en el municipio o demarcación territorial de la Ciudad de México )*100</t>
  </si>
  <si>
    <t>(6)-(3)</t>
  </si>
  <si>
    <t>(5)</t>
  </si>
  <si>
    <t>(4)</t>
  </si>
  <si>
    <t>(1)</t>
  </si>
  <si>
    <t>Diferencia</t>
  </si>
  <si>
    <t>(6)=(4/5)*100</t>
  </si>
  <si>
    <t>Monto anual aprobado del FORTAMUN DF</t>
  </si>
  <si>
    <t>Gasto ejercido</t>
  </si>
  <si>
    <t>(3)=(1/2)*100</t>
  </si>
  <si>
    <t>Meta Alcanzada (Cifras en pesos)</t>
  </si>
  <si>
    <t>Meta Planeada (Cifras en pesos)</t>
  </si>
  <si>
    <t>Frecuencia de medición: Trimestral</t>
  </si>
  <si>
    <t>Porcentaje de recursos FORTAMUN recibidos por municipios y demarcaciones territoriales de la Ciudad de México</t>
  </si>
  <si>
    <t>FORTAMUN DF</t>
  </si>
  <si>
    <t>Id    174459</t>
  </si>
  <si>
    <t>ENERO - SEPTIEMBRE  2022</t>
  </si>
  <si>
    <t>AZCAPOTZALCO</t>
  </si>
  <si>
    <t>Mide el porcentaje  del gasto ejercido, respecto al monto total aprobado de FORTAMUN DF al municipio o demarcación territorial.</t>
  </si>
  <si>
    <t>(Gasto ejercido del FORTAMUN DF por el municipio o demarcación territorial / Monto anual aprobado del FORTAMUN DF al municipio o demarcación territorial)*100.</t>
  </si>
  <si>
    <t>Índice en el Ejercicio de Recursos</t>
  </si>
  <si>
    <t>Id    174145</t>
  </si>
  <si>
    <t>meta</t>
  </si>
  <si>
    <t>DENOMINADOR</t>
  </si>
  <si>
    <t>NUMERADOR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</si>
  <si>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</si>
  <si>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 xml:space="preserve">Mide la evolución de la dependencia financiera municipal o de la demarcación territorial, expresada como la importancia relativa del FORTAMUN DF en los ingresos propios. </t>
  </si>
  <si>
    <r>
      <rPr>
        <vertAlign val="superscript"/>
        <sz val="10"/>
        <color indexed="8"/>
        <rFont val="Adobe Caslon Pro"/>
        <family val="1"/>
      </rPr>
      <t>1_/</t>
    </r>
    <r>
      <rPr>
        <sz val="10"/>
        <color indexed="8"/>
        <rFont val="Adobe Caslon Pro"/>
        <family val="1"/>
      </rPr>
      <t xml:space="preserve"> Ingresos propios incluye impuestos por predial, nóminas y otros impuestos; y Otros como derechos, productos y aprovechamientos.</t>
    </r>
  </si>
  <si>
    <t>(Recursos ministrados del FORTAMUN DF al municipio o demarcación territorial / Ingresos propios registrados por el municipio o demarcación territorial del Distrito Federal)</t>
  </si>
  <si>
    <t>(2)</t>
  </si>
  <si>
    <t>(6)=(4/5)</t>
  </si>
  <si>
    <r>
      <t xml:space="preserve">Ingresos Propios Municipales </t>
    </r>
    <r>
      <rPr>
        <b/>
        <vertAlign val="superscript"/>
        <sz val="10"/>
        <color indexed="9"/>
        <rFont val="Adobe Caslon Pro"/>
        <family val="1"/>
      </rPr>
      <t>1_/</t>
    </r>
  </si>
  <si>
    <t>Recursos ministrados del FORTAMUN DF al municipio o demarcación</t>
  </si>
  <si>
    <t>(3)=(1/2)</t>
  </si>
  <si>
    <r>
      <t xml:space="preserve">Frecuencia de medición: </t>
    </r>
    <r>
      <rPr>
        <b/>
        <sz val="18"/>
        <color indexed="8"/>
        <rFont val="Adobe Caslon Pro"/>
      </rPr>
      <t>Semestral</t>
    </r>
  </si>
  <si>
    <t>Índice de Dependencia Financiera</t>
  </si>
  <si>
    <t>Anual</t>
  </si>
  <si>
    <t>[(Ingreso disponible municipal o de la demarcación territorial de la Ciudad de México en el año t / Ingreso disponible municipal o de la demarcación territorial de la Ciudad de México del año t-1)-1]*100</t>
  </si>
  <si>
    <r>
      <t xml:space="preserve">Frecuencia de medición: </t>
    </r>
    <r>
      <rPr>
        <b/>
        <sz val="18"/>
        <color indexed="8"/>
        <rFont val="Adobe Caslon Pro"/>
      </rPr>
      <t>ANUAL</t>
    </r>
  </si>
  <si>
    <t>Tasa de variación del ingreso disponible del municipio o demarcación territorial de la Ciudad de México</t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</si>
  <si>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</si>
  <si>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r>
      <rPr>
        <b/>
        <sz val="10"/>
        <color indexed="8"/>
        <rFont val="Adobe Caslon Pro"/>
        <family val="1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0"/>
        <color indexed="8"/>
        <rFont val="Adobe Caslon Pro"/>
        <family val="1"/>
      </rPr>
      <t>1_/</t>
    </r>
    <r>
      <rPr>
        <b/>
        <sz val="10"/>
        <color indexed="8"/>
        <rFont val="Adobe Caslon Pro"/>
        <family val="1"/>
      </rPr>
      <t xml:space="preserve"> </t>
    </r>
    <r>
      <rPr>
        <sz val="10"/>
        <color indexed="8"/>
        <rFont val="Adobe Caslon Pro"/>
        <family val="1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</si>
  <si>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Otros requerimientos</t>
  </si>
  <si>
    <t xml:space="preserve">Inversión </t>
  </si>
  <si>
    <t>Seguridad pública 3381</t>
  </si>
  <si>
    <t>Pagos por derechos de agua 3131</t>
  </si>
  <si>
    <r>
      <t xml:space="preserve">Obligaciones financieras </t>
    </r>
    <r>
      <rPr>
        <vertAlign val="superscript"/>
        <sz val="10"/>
        <color indexed="8"/>
        <rFont val="Adobe Caslon Pro"/>
        <family val="1"/>
      </rPr>
      <t>1_/</t>
    </r>
  </si>
  <si>
    <t>Destinos Prioritarios</t>
  </si>
  <si>
    <t>Gasto total ejercido del FORTAMUN DF</t>
  </si>
  <si>
    <t>% de recursos aplicados</t>
  </si>
  <si>
    <t>Total ejercidos</t>
  </si>
  <si>
    <t>Concepto</t>
  </si>
  <si>
    <r>
      <t xml:space="preserve">Frecuencia de medición: </t>
    </r>
    <r>
      <rPr>
        <b/>
        <sz val="16"/>
        <color indexed="8"/>
        <rFont val="Adobe Caslon Pro"/>
      </rPr>
      <t>ANUAL</t>
    </r>
  </si>
  <si>
    <t>Índice de Aplicación Prioritaria de Recursos</t>
  </si>
  <si>
    <t>Id    174458</t>
  </si>
  <si>
    <t>Proyectos de Contribución Directa Registrados en la MIDS</t>
  </si>
  <si>
    <t>Otros Proyectos Registrados en las MIDS</t>
  </si>
  <si>
    <t>OTROS</t>
  </si>
  <si>
    <t>Proyectos Complementarios Registrados en las MIDS</t>
  </si>
  <si>
    <t>DIRECTA</t>
  </si>
  <si>
    <t>( 3 ) = ( 1 / 2)*100</t>
  </si>
  <si>
    <r>
      <t xml:space="preserve">i </t>
    </r>
    <r>
      <rPr>
        <b/>
        <vertAlign val="superscript"/>
        <sz val="10"/>
        <color indexed="9"/>
        <rFont val="Adobe Caslon Pro"/>
        <family val="1"/>
      </rPr>
      <t>1_/</t>
    </r>
  </si>
  <si>
    <t xml:space="preserve">COMPLEMENTARIOS </t>
  </si>
  <si>
    <t>Denominador</t>
  </si>
  <si>
    <t>Numerador</t>
  </si>
  <si>
    <t>Proyección</t>
  </si>
  <si>
    <t>PROYECTOS</t>
  </si>
  <si>
    <t>FAIS</t>
  </si>
  <si>
    <t>DGAF/DCCM/ADc/092/2022</t>
  </si>
  <si>
    <t>DGAF/DCCM/AD/079/2022</t>
  </si>
  <si>
    <t>PULVERIZADOR HIDRÁULICO CON MOTOR B43 DE 16 CC. ENTREGA MÁXIMA DE PINTURA CON MOTOR A GASOLINA 1.5 GPM. TAMAÑO MÁXIMO DE BOQUILLA A UNA PISTOLA 038”, DOS PISTOLAS .38”, DOS PISTOLAS .028”.</t>
  </si>
  <si>
    <t>A22NR0566</t>
  </si>
  <si>
    <t>DIF220302138321</t>
  </si>
  <si>
    <t>AGUA POTABLE</t>
  </si>
  <si>
    <t>CONTRATO DE ADQUISICIÓN DE “LICENCIA DE SEGURIDAD PERIMETRAL (FIREWALL)” QUE SERÁ PARA DAR SEGURIDAD A LA RED INFORMÁTICA DE LA ALCALDÍA.</t>
  </si>
  <si>
    <t>A22NR0115</t>
  </si>
  <si>
    <t>DIF220202100352</t>
  </si>
  <si>
    <t>META TOTAL</t>
  </si>
  <si>
    <t>META AVANCE</t>
  </si>
  <si>
    <t>fotos</t>
  </si>
  <si>
    <t>contrato</t>
  </si>
  <si>
    <t>EJERCIDO</t>
  </si>
  <si>
    <t>DEVENGADO</t>
  </si>
  <si>
    <t>COMPROMETIDO</t>
  </si>
  <si>
    <t>Programado ENERO-SEPTIEMBRE 2022</t>
  </si>
  <si>
    <t>MODIFICADO</t>
  </si>
  <si>
    <t>ORIGINAL</t>
  </si>
  <si>
    <t>METAS ADECUADAS</t>
  </si>
  <si>
    <t>TIPO DE PROYECTO</t>
  </si>
  <si>
    <t>ADECUACIÓN PROPUESTA</t>
  </si>
  <si>
    <t>FOLIO</t>
  </si>
  <si>
    <t>No.</t>
  </si>
  <si>
    <t xml:space="preserve">PROYECTOS FORTAMUN 2022   </t>
  </si>
  <si>
    <t>AA/DGO/LP/026/2022</t>
  </si>
  <si>
    <t>AA/DGO/LP/025/2022</t>
  </si>
  <si>
    <t>AA/DGO/LP/023/2022</t>
  </si>
  <si>
    <t>AA/DGO/LP/022/2022</t>
  </si>
  <si>
    <t>AA/DGO/LP/021/2022</t>
  </si>
  <si>
    <t>AA/DGO/LP/020/2022</t>
  </si>
  <si>
    <t>AA/DGO/LP/019/2022</t>
  </si>
  <si>
    <t>57131</t>
  </si>
  <si>
    <t>REHABILITACIÓN DE LA SUPERFICIE DE RODAMIENTO EN CALLE FEDERICO DÁVALOS ENTRE CALLE MANUEL SALAZAR Y CALLE RAFAEL ALDUCÍN, PUEBLO SAN JUAN TLIHUACA - 57131</t>
  </si>
  <si>
    <t>DIF220202075508</t>
  </si>
  <si>
    <t>COMPLEMENTARIA</t>
  </si>
  <si>
    <t>PAVIMENTO</t>
  </si>
  <si>
    <t>REHABILITACIÓN DE LA SUPERFICIE DE RODAMIENTO EN CALLE FEDERICO DÁVALOS ENTRE CALLE MANUEL SALAZAR Y CALLE RAFAEL ALDUCÍN, PUEBLO SAN JUAN TLIHUACA</t>
  </si>
  <si>
    <t>57127</t>
  </si>
  <si>
    <t>REHABILITACIÓN DE LA SUPERFICIE DE RODAMIENTO EN CALLE JESÚS CAPISTRÁN ENTRE CALLE GRAL. JOAQUIN AMARO Y CALLE FRANCISCO SÁNCHEZ Y CALLE EMILIANO ZAPATA DE CALLE FRANCISCO SÁNCHEZ A FONDO DE LA CALLE, COL. SAN PEDRO XALPA - 57127</t>
  </si>
  <si>
    <t>DIF220202075507</t>
  </si>
  <si>
    <t>OK</t>
  </si>
  <si>
    <t>REHABILITACIÓN DE LA SUPERFICIE DE RODAMIENTO EN CALLE JESÚS CAPISTRÁN ENTRE CALLE JOAQUIN AMARO Y CALLE FRANCISCO SÁNCHEZ Y CALLE EMILIANO ZAPATA DE CALLE FRANCISCO SÁNCHEZ A FONDO DE LA CALLE, COL. SAN PEDRO XALPA</t>
  </si>
  <si>
    <t>57106</t>
  </si>
  <si>
    <t>REHABILITACIÓN DE LA INFRAESTRUCTURA DE LA RED DE DRENAJE SANITARIO EN CALLE FEDERICO DÁVALOS ENTRE CALLE MANUEL SALAZAR Y CALLE RAFAEL ALDUCÍN, PUEBLO SAN JUAN TLIHUACA - 57106</t>
  </si>
  <si>
    <t>DIF220202075503</t>
  </si>
  <si>
    <t>DRENAJE</t>
  </si>
  <si>
    <t>REHABILITACIÓN DE LA INFRAESTRUCTURA DE LA RED DE DRENAJE SANITARIO EN CALLE FEDERICO DÁVALOS ENTRE CALLE MANUEL SALAZAR Y CALLE RAFAEL ALDUCÍN, PUEBLO SAN JUAN TLIHUACA</t>
  </si>
  <si>
    <t>57092</t>
  </si>
  <si>
    <t>REHABILITACIÓN DE LA INFRAESTRUCTURA DE LA RED DE DRENAJE EN CALLE JESÚS CAPISTRÁN ENTRE CALLE ADRÍAN CASTREJÓN Y CALLE FRANCISCO SÁNCHEZ, COL. SAN PEDRO XALPA. - 57092</t>
  </si>
  <si>
    <t>DIF220202075500</t>
  </si>
  <si>
    <t>REHABILITACIÓN DE LA INFRAESTRUCTURA DE LA RED DE DRENAJE EN CALLE JESÚS CAPISTRÁN ENTRE CALLE JOAQUÍN AMARO Y CALLE FRANCISCO SÁNCHEZ, COL. SAN PEDRO XALPA.</t>
  </si>
  <si>
    <t>56859</t>
  </si>
  <si>
    <t>REHABILITACIÓN DE LA INFRAESTRUCTURA DE LA RED DE AGUA POTABLE EN CALLE FEDERICO DÁVALOS ENTRE CALLE MANUEL SALAZAR Y CALLE RAFAEL ALDUCÍN, PUEBLO SAN JUAN TLIHUACA - 56859</t>
  </si>
  <si>
    <t>DIF220202075469</t>
  </si>
  <si>
    <t>REHABILITACIÓN DE LA INFRAESTRUCTURA DE LA RED DE AGUA POTABLE EN CALLE FEDERICO DÁVALOS ENTRE CALLE MANUEL SALAZAR Y CALLE RAFAEL ALDUCÍN, PUEBLO SAN JUAN TLIHUACA</t>
  </si>
  <si>
    <t>56820</t>
  </si>
  <si>
    <t>REHABILITACIÓN DE LA INFRAESTRUCTURA DE LA RED DE AGUA POTABLE EN CALLE JESÚS CAPISTRÁN ENTRE CALZADA DE LAS ARMAS Y CALLE FRANCISCO SÁNCHEZ Y CALLE EMILIANO ZAPATA DE CALLE FRANCISCO SÁNCHEZ A FONDO DE LA CALLE, COL. SAN PEDRO XALPA. - 56820</t>
  </si>
  <si>
    <t>DIF220202075464</t>
  </si>
  <si>
    <t>REHABILITACIÓN DE LA INFRAESTRUCTURA DE LA RED DE AGUA POTABLE EN CALLE JESÚS CAPISTRÁN ENTRE CALZADA DE LAS ARMAS Y CALLE FRANCISCO SÁNCHEZ Y CALLE EMILIANO ZAPATA DE CALLE FRANCISCO SÁNCHEZ A FONDO DE LA CALLE, COL. SAN PEDRO XALPA.</t>
  </si>
  <si>
    <t>56626</t>
  </si>
  <si>
    <t>REHABILITACION DE LA INFRAESTRUCTURA DE LA RED DE DRENAJE EN 3RA. CDA. AMANTECATL, 3ER. CALLEJÓN GALEANA E INTERCONEXIÓN A RED GENERAL DE GALEANA CON CAMPO CANTEMOC, COL. SAN MIGUEL AMANTLA - 56626</t>
  </si>
  <si>
    <t>DIF220202075446</t>
  </si>
  <si>
    <t>REHABILITACION DE LA INFRAESTRUCTURA DE LA RED DE DRENAJE EN 3RA. CDA. AMANTECATL, 3ER. CALLEJÓN GALEANA E INTERCONEXIÓN A RED GENERAL DE GALEANA CON CAMPO CANTEMOC, COL. SAN MIGUEL AMANTLA</t>
  </si>
  <si>
    <t>33906</t>
  </si>
  <si>
    <t>333 Servicios de Consultoria Administrativa, Procesos, Técnica y en TIC - 33906</t>
  </si>
  <si>
    <t>DIF220202071946</t>
  </si>
  <si>
    <t>otros</t>
  </si>
  <si>
    <t>SERVICIO INTEGRAL DE APOYO PROFESIONAL PARA LA EVALUACIÓN DEL FONDO DE APORTACIONES PARA LA INFRAESTRUCTURA SOCIAL (FAIS)</t>
  </si>
  <si>
    <t>33889</t>
  </si>
  <si>
    <t>REHABILITACIÓN DE LA SUPERFICIE DE RODAMIENTO EN AV. MIGUEL HIDALGO ENTRE AV. DE LAS GRANJAS Y CALLE EL ROSARIO, COLONIAS SANTA BÁRBARA Y SANTA CATARINA - 33889</t>
  </si>
  <si>
    <t>DIF220202071941</t>
  </si>
  <si>
    <t>REHABILITACIÓN DE LA SUPERFICIE DE RODAMIENTO EN AV. MIGUEL HIDALGO ENTRE AV. DE LAS GRANJAS Y CALLE EL ROSARIO, COLONIAS SANTA BÁRBARA Y SANTA CATARINA</t>
  </si>
  <si>
    <t>33885</t>
  </si>
  <si>
    <t>REHABILITACIÓN DE LA SUPERFICIE DE RODAMIENTO DE LA CALLE SANTA CRUZ ATENCO, ENTRE CALLE MAR DEL NORTE Y NICHO RELIGIOSO, COL. SAN ALVARO - 33885</t>
  </si>
  <si>
    <t>DIF220202071939</t>
  </si>
  <si>
    <t>REHABILITACIÓN DE LA SUPERFICIE DE RODAMIENTO DE LA CALLE SANTA CRUZ ATENCO, ENTRE CALLE MAR DEL NORTE Y NICHO RELIGIOSO, COL. SAN ALVARO</t>
  </si>
  <si>
    <t>33847</t>
  </si>
  <si>
    <t>REHABILITACIÓN DE LA SUPERFCIE DE RODAMIENTO EN CALLE SAN SEBASTIÁN ENTRE CALLE CONFITERA Y CALLE 2, COL. SAN SEBASTIÁN. - 33847</t>
  </si>
  <si>
    <t>DIF220202071924</t>
  </si>
  <si>
    <t>REHABILITACIÓN DE LA SUPERFCIE DE RODAMIENTO EN CALLE SAN SEBASTIÁN ENTRE CALLE CONFITERA Y CALLE 2, COL. SAN SEBASTIÁN.</t>
  </si>
  <si>
    <t>33834</t>
  </si>
  <si>
    <t>REHABILITACIÓN DE LA INFRAESTRUCTURA DE LA RED DE DRENAJE SANITARIO EN CDA. SANTA CRUZ ATENCO, COL. SAN ALVARO - 33834</t>
  </si>
  <si>
    <t>DIF220202071919</t>
  </si>
  <si>
    <t>REHABILITACIÓN DE LA INFRAESTRUCTURA DE LA RED DE DRENAJE EN CALLE  SANTA CRUZ ATENCO, ENTRE CALLE MAR DEL NORTE Y NICHO RELIGIOSO, COL. SAN ALVARO</t>
  </si>
  <si>
    <t>33830</t>
  </si>
  <si>
    <t>REHABILITACIÓN DE LA INFRAESTRUCTURA DE LA RED DE DRENAJE EN CALLE SAN SEBASTIÁN ENTRE CALLE CONFITERA Y CALLE 2, COL. SAN SEBASTIÁN. - 33830</t>
  </si>
  <si>
    <t>DIF220202071915</t>
  </si>
  <si>
    <t>REHABILITACIÓN DE LA INFRAESTRUCTURA DE LA RED DE DRENAJE EN CALLE SAN SEBASTIÁN ENTRE CALLE CONFITERA Y CALLE 2, COL. SAN SEBASTIÁN.</t>
  </si>
  <si>
    <t>33761</t>
  </si>
  <si>
    <t>REHABILITACIÓN DE LA INFRAESTRUCTURA DE LA RED DE AGUA POTABLE EN CDA. SANTA CRUZ ATENCO, COL. SAN ÁLVARO - 33761</t>
  </si>
  <si>
    <t>DIF220202071891</t>
  </si>
  <si>
    <t>REHABILITACIÓN DE LA INFRAESTRUCTURA DE LA RED DE AGUA POTABLE EN CALLE  SANTA CRUZ ATENCO, ENTRE CALLE MAR DEL NORTE Y NICHO RELIGIOSO, COL. SAN ALVARO</t>
  </si>
  <si>
    <t>33720</t>
  </si>
  <si>
    <t>REHABILITACIÓN DE LA INFRAESTRUCTURA DE LA RED DE AGUA POTABLE EN CALLE SAN SEBASTIÁN ENTRE CALLE CONFITERA Y CALLE 2, COL. SAN SEBASTIÁN. - 33720</t>
  </si>
  <si>
    <t>DIF220202071884</t>
  </si>
  <si>
    <t>REHABILITACIÓN DE LA INFRAESTRUCTURA DE LA RED DE AGUA POTABLE EN CALLE SAN SEBASTIÁN ENTRE CALLE CONFITERA Y CALLE 2, COL. SAN SEBASTIÁN.</t>
  </si>
  <si>
    <t>33713</t>
  </si>
  <si>
    <t>REHABILITACIÓN DE LA INFRAESTRUCTURA DE LA RED DE DRENAJE EN CALLE CENTRAL SUR, ENTRE CALLE CUAUHTÉMOC Y CALLE 11 , COL. ALDAMA - 33713</t>
  </si>
  <si>
    <t>DIF220202071883</t>
  </si>
  <si>
    <t xml:space="preserve">REHABILITACIÓN DE LA INFRAESTRUCTURA DE LA RED DE DRENAJE EN CALLE CENTRAL SUR, ENTRE CALLE CUAUHTÉMOC Y CALLE 11 , COL. ALDANA </t>
  </si>
  <si>
    <t>33711</t>
  </si>
  <si>
    <t>REHABILITACIÓN DE LA INFRAESTRUCTURA DE LA RED DE DRENAJE EN CALLE NORTE 135 A, ENTRE AV. 5 DE MAYO Y CALLE UNO COL. PLENITUD - 33711</t>
  </si>
  <si>
    <t>DIF220202071882</t>
  </si>
  <si>
    <t>REHABILITACIÓN DE LA INFRAESTRUCTURA DE LA RED DE DRENAJE EN CALLE NORTE 135-A, ENTRE AV. 5 DE MAYO Y CALLE UNO COL. PLENITUD</t>
  </si>
  <si>
    <t>33709</t>
  </si>
  <si>
    <t>REHABILITACIÓN DE INFRAESTRUCTURA DE LA RED DE DRENAJE EN CALLE TEPETLAPA Y TLATECPAN ENTRE C. SAN ANDRES Y CEDROS, Y CALLE MAZAPA ENTRE CEDROS Y TLATECPAN, COL. SAN ANDRES. - 33709</t>
  </si>
  <si>
    <t>DIF220202071881</t>
  </si>
  <si>
    <t>REHABILITACIÓN DE INFRAESTRUCTURA DE LA RED DE DRENAJE EN CALLE TEPETLAPA Y TLATECPAN ENTRE C. SAN ANDRES Y CEDROS, Y CALLE MAZAPA ENTRE CEDROS Y TLATECPAN, COL. SAN ANDRES.</t>
  </si>
  <si>
    <t>33708</t>
  </si>
  <si>
    <t>REHABILITACION DE LA INFRAESTRUCTURA DE LA RED DE DRENAJE EN CALLE ACALTEPEC Y CALLE DEL SOL, COL. SANTIAGO AHUIZOTLA - 33708</t>
  </si>
  <si>
    <t>DIF220202071880</t>
  </si>
  <si>
    <t>REHABILITACION DE LA INFRAESTRUCTURA DE LA RED DE  DRENAJE EN CALLE ACALTEPEC Y CALLE DEL SOL, COL. SANTIAGO AHUIZOTLA</t>
  </si>
  <si>
    <t>33706</t>
  </si>
  <si>
    <t>REHABILITACIÓN DE LA INFRAESTRUCTURA DE LA RED DE DRENAJE EN CALLE ABRAHAM SÁNCHEZ, ENTRE CALZADA DE LA NARANJA Y CALLE FRANCISCO I. MADERO COL. AMP. SAN PEDRO XALPA. - 33706</t>
  </si>
  <si>
    <t>DIF220202071879</t>
  </si>
  <si>
    <t>REHABILITACIÓN DE LA INFRAESTRUCTURA DE LA RED DE DRENAJE EN CALLE ABRAHAM SÁNCHEZ, ENTRE CALZADA DE LA NARANJA Y CALLE FRANCISCO I. MADERO COL. AMP. SAN PEDRO XALPA.</t>
  </si>
  <si>
    <t>33705</t>
  </si>
  <si>
    <t>REHABILITACION DE LA INFRAESTRUCTURA DE LA RED DE AGUA POTABLE EN AV. BIÓLOGO MARTÍNEZ, COL. OBRERO POPULAR - 33705</t>
  </si>
  <si>
    <t>DIF220202071878</t>
  </si>
  <si>
    <t>REHABILITACION DE LA INFRAESTRUCTURA DE LA RED DE AGUA POTABLE EN CALLE BIÓLOGO MARTÍNEZ ENTRE CALZADA CAMARONES Y AV. CUITLAHUAC, COL. OBRERO POPULAR</t>
  </si>
  <si>
    <t>33703</t>
  </si>
  <si>
    <t>REHABILITACION DE LA INFRAESTRUCTURA DE LA RED DE AGUA POTABLE EN CALLE CATARINO BENAVIDES, COL. AMPLIACIÓN SAN PEDRO XALPA - 33703</t>
  </si>
  <si>
    <t>DIF220202071877</t>
  </si>
  <si>
    <t>REHABILITACION DE LA INFRAESTRUCTURA DE LA RED DE AGUA POTABLE DE CALLE CATARINO BENAVIDES ENTRE CALLE PLUTARCO ELÍAS CALLES Y CALLE ALONSO CAPETILLO, COL. AMPLIACIÓN SAN PEDRO XALPA</t>
  </si>
  <si>
    <t>33681</t>
  </si>
  <si>
    <t>REHABILITACION DE LA INFRAESTRUCTURA DE LA RED DE AGUA POTABLE EN AV. JOSÉ MARÍA MORELOS, COL. SAN ANDRÉS - 33681</t>
  </si>
  <si>
    <t>DIF220202071868</t>
  </si>
  <si>
    <t>REHABILITACION DE LA INFRAESTRUCTURA DE LA RED DE AGUA POTABLE EN AV. JOSÉ MARÍA MORELOS Y PAVÓN ENTRE AV. MIGUEL HIDALGO Y CALLE REFINERIA AZCAPOTZALCO, COL. SAN ANDRÉS</t>
  </si>
  <si>
    <t>CLC 10002580</t>
  </si>
  <si>
    <t>CLC 10002571</t>
  </si>
  <si>
    <t>CLC 10002570</t>
  </si>
  <si>
    <t>CLC 10002339</t>
  </si>
  <si>
    <t>CLC 10002338</t>
  </si>
  <si>
    <t>CLC 10002337</t>
  </si>
  <si>
    <t>CLC 10002336</t>
  </si>
  <si>
    <t>CLC 10002333</t>
  </si>
  <si>
    <t>CLC 10002332</t>
  </si>
  <si>
    <t>CLC 10002330</t>
  </si>
  <si>
    <t>CLC 10002329</t>
  </si>
  <si>
    <t>CLC 10002327</t>
  </si>
  <si>
    <t>CLC 10002312</t>
  </si>
  <si>
    <t>CLC 10002311</t>
  </si>
  <si>
    <t>CLC 10002308</t>
  </si>
  <si>
    <t>CLC 10002301</t>
  </si>
  <si>
    <t>CLC 10002300</t>
  </si>
  <si>
    <t>CLC 10002298</t>
  </si>
  <si>
    <t>CLC 10002295</t>
  </si>
  <si>
    <t>CLC 10002291</t>
  </si>
  <si>
    <t>CLC 10002283</t>
  </si>
  <si>
    <t>ID MID</t>
  </si>
  <si>
    <t>Octubre - Diciembre 2022</t>
  </si>
  <si>
    <t>PROYECTOS FAIS 2022         MID´s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</si>
</sst>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0000_-;\-* #,##0.00000_-;_-* &quot;-&quot;??_-;_-@_-"/>
    <numFmt numFmtId="167" formatCode="#,##0.0000"/>
    <numFmt numFmtId="168" formatCode="#,##0.00000"/>
    <numFmt numFmtId="169" formatCode="_-&quot;$&quot;* #,##0.00000_-;\-&quot;$&quot;* #,##0.00000_-;_-&quot;$&quot;* &quot;-&quot;??_-;_-@_-"/>
    <numFmt numFmtId="170" formatCode="#,##0_ ;\-#,##0\ "/>
    <numFmt numFmtId="171" formatCode="_-&quot;$&quot;* #,##0.00000000_-;\-&quot;$&quot;* #,##0.00000000_-;_-&quot;$&quot;* &quot;-&quot;??_-;_-@_-"/>
    <numFmt numFmtId="172" formatCode="0_ ;\-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dobe Caslon Pro"/>
      <family val="1"/>
    </font>
    <font>
      <sz val="10"/>
      <color theme="1"/>
      <name val="Adobe Caslon Pro"/>
      <family val="1"/>
    </font>
    <font>
      <sz val="10"/>
      <color theme="1"/>
      <name val="Calibri"/>
      <family val="2"/>
      <scheme val="minor"/>
    </font>
    <font>
      <b/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4"/>
      <color theme="1"/>
      <name val="Adobe Caslon Pro"/>
      <family val="1"/>
    </font>
    <font>
      <b/>
      <sz val="12"/>
      <color theme="1"/>
      <name val="Adobe Caslon Pro"/>
      <family val="1"/>
    </font>
    <font>
      <b/>
      <sz val="18"/>
      <color theme="1"/>
      <name val="Adobe Caslon Pro"/>
      <family val="1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color indexed="8"/>
      <name val="Adobe Caslon Pro"/>
      <family val="1"/>
    </font>
    <font>
      <sz val="10"/>
      <color indexed="8"/>
      <name val="Adobe Caslon Pro"/>
      <family val="1"/>
    </font>
    <font>
      <b/>
      <vertAlign val="superscript"/>
      <sz val="10"/>
      <color indexed="9"/>
      <name val="Adobe Caslon Pro"/>
      <family val="1"/>
    </font>
    <font>
      <b/>
      <sz val="18"/>
      <color indexed="8"/>
      <name val="Adobe Caslon Pro"/>
    </font>
    <font>
      <b/>
      <sz val="10"/>
      <color indexed="8"/>
      <name val="Adobe Caslon Pro"/>
      <family val="1"/>
    </font>
    <font>
      <b/>
      <sz val="16"/>
      <color indexed="8"/>
      <name val="Adobe Caslon Pro"/>
    </font>
    <font>
      <u/>
      <sz val="11"/>
      <color theme="10"/>
      <name val="Calibri"/>
      <family val="2"/>
      <scheme val="minor"/>
    </font>
    <font>
      <b/>
      <sz val="10"/>
      <name val="Adobe Caslon Pro"/>
      <family val="1"/>
    </font>
    <font>
      <sz val="10"/>
      <name val="Adobe Caslon Pro"/>
      <family val="1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11"/>
      <color rgb="FFC00000"/>
      <name val="Calibri"/>
      <family val="2"/>
      <scheme val="minor"/>
    </font>
    <font>
      <b/>
      <sz val="6"/>
      <name val="Arial"/>
      <family val="2"/>
    </font>
    <font>
      <b/>
      <sz val="6"/>
      <color theme="1"/>
      <name val="Arial"/>
      <family val="2"/>
    </font>
    <font>
      <sz val="6"/>
      <color rgb="FFC0000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sz val="11"/>
      <color rgb="FF333333"/>
      <name val="Source Sans Pro"/>
      <family val="2"/>
    </font>
    <font>
      <b/>
      <sz val="9"/>
      <color indexed="81"/>
      <name val="Tahoma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7"/>
      <color rgb="FFC00000"/>
      <name val="Arial"/>
      <family val="2"/>
    </font>
    <font>
      <b/>
      <sz val="8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75">
    <xf numFmtId="0" fontId="0" fillId="0" borderId="0" xfId="0"/>
    <xf numFmtId="0" fontId="18" fillId="0" borderId="0" xfId="0" applyFont="1" applyAlignment="1">
      <alignment horizontal="left" wrapText="1"/>
    </xf>
    <xf numFmtId="2" fontId="16" fillId="0" borderId="0" xfId="0" applyNumberFormat="1" applyFont="1"/>
    <xf numFmtId="164" fontId="19" fillId="0" borderId="0" xfId="0" applyNumberFormat="1" applyFont="1" applyAlignment="1">
      <alignment horizontal="center"/>
    </xf>
    <xf numFmtId="43" fontId="18" fillId="0" borderId="0" xfId="1" applyFont="1" applyAlignment="1">
      <alignment horizontal="left" wrapText="1"/>
    </xf>
    <xf numFmtId="0" fontId="0" fillId="33" borderId="0" xfId="0" applyFill="1"/>
    <xf numFmtId="2" fontId="16" fillId="33" borderId="0" xfId="0" applyNumberFormat="1" applyFont="1" applyFill="1"/>
    <xf numFmtId="164" fontId="19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34" borderId="0" xfId="0" applyFont="1" applyFill="1" applyAlignment="1">
      <alignment horizontal="center" wrapText="1"/>
    </xf>
    <xf numFmtId="0" fontId="20" fillId="0" borderId="0" xfId="0" applyFont="1"/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8" fillId="0" borderId="0" xfId="0" applyFont="1"/>
    <xf numFmtId="4" fontId="21" fillId="35" borderId="0" xfId="0" applyNumberFormat="1" applyFont="1" applyFill="1" applyAlignment="1">
      <alignment horizontal="center"/>
    </xf>
    <xf numFmtId="43" fontId="19" fillId="33" borderId="0" xfId="1" applyFont="1" applyFill="1" applyBorder="1" applyAlignment="1">
      <alignment horizontal="center"/>
    </xf>
    <xf numFmtId="0" fontId="19" fillId="0" borderId="0" xfId="0" applyFont="1"/>
    <xf numFmtId="0" fontId="22" fillId="36" borderId="0" xfId="0" quotePrefix="1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26" fillId="38" borderId="13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26" fillId="38" borderId="13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43" fontId="27" fillId="39" borderId="16" xfId="1" applyFont="1" applyFill="1" applyBorder="1"/>
    <xf numFmtId="0" fontId="23" fillId="0" borderId="0" xfId="0" applyFont="1" applyAlignment="1">
      <alignment horizontal="center"/>
    </xf>
    <xf numFmtId="43" fontId="1" fillId="0" borderId="0" xfId="1" applyFont="1"/>
    <xf numFmtId="43" fontId="0" fillId="0" borderId="0" xfId="1" applyFont="1"/>
    <xf numFmtId="43" fontId="19" fillId="0" borderId="0" xfId="1" applyFont="1"/>
    <xf numFmtId="166" fontId="1" fillId="33" borderId="0" xfId="1" applyNumberFormat="1" applyFont="1" applyFill="1"/>
    <xf numFmtId="2" fontId="0" fillId="33" borderId="0" xfId="0" applyNumberFormat="1" applyFill="1"/>
    <xf numFmtId="164" fontId="19" fillId="33" borderId="0" xfId="0" applyNumberFormat="1" applyFont="1" applyFill="1" applyAlignment="1">
      <alignment horizontal="right"/>
    </xf>
    <xf numFmtId="4" fontId="19" fillId="33" borderId="0" xfId="0" applyNumberFormat="1" applyFont="1" applyFill="1" applyAlignment="1">
      <alignment horizontal="right"/>
    </xf>
    <xf numFmtId="43" fontId="19" fillId="33" borderId="0" xfId="1" applyFont="1" applyFill="1" applyBorder="1" applyAlignment="1">
      <alignment horizontal="right"/>
    </xf>
    <xf numFmtId="0" fontId="16" fillId="34" borderId="0" xfId="0" applyFont="1" applyFill="1" applyAlignment="1">
      <alignment horizontal="center"/>
    </xf>
    <xf numFmtId="43" fontId="19" fillId="0" borderId="11" xfId="0" applyNumberFormat="1" applyFont="1" applyBorder="1" applyAlignment="1">
      <alignment horizontal="center"/>
    </xf>
    <xf numFmtId="167" fontId="21" fillId="35" borderId="0" xfId="0" applyNumberFormat="1" applyFont="1" applyFill="1" applyAlignment="1">
      <alignment horizontal="center"/>
    </xf>
    <xf numFmtId="43" fontId="19" fillId="0" borderId="0" xfId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 indent="2"/>
    </xf>
    <xf numFmtId="2" fontId="0" fillId="0" borderId="0" xfId="0" applyNumberFormat="1"/>
    <xf numFmtId="0" fontId="19" fillId="34" borderId="0" xfId="0" applyFont="1" applyFill="1" applyAlignment="1">
      <alignment horizontal="center" wrapText="1"/>
    </xf>
    <xf numFmtId="165" fontId="0" fillId="0" borderId="0" xfId="0" applyNumberFormat="1"/>
    <xf numFmtId="164" fontId="21" fillId="0" borderId="17" xfId="0" applyNumberFormat="1" applyFont="1" applyBorder="1" applyAlignment="1">
      <alignment horizontal="center" vertical="top" wrapText="1"/>
    </xf>
    <xf numFmtId="4" fontId="21" fillId="0" borderId="17" xfId="0" applyNumberFormat="1" applyFont="1" applyBorder="1" applyAlignment="1">
      <alignment horizontal="right" vertical="top" wrapText="1"/>
    </xf>
    <xf numFmtId="164" fontId="19" fillId="0" borderId="17" xfId="0" applyNumberFormat="1" applyFont="1" applyBorder="1" applyAlignment="1">
      <alignment horizontal="center" vertical="top" wrapText="1"/>
    </xf>
    <xf numFmtId="164" fontId="21" fillId="33" borderId="17" xfId="0" applyNumberFormat="1" applyFont="1" applyFill="1" applyBorder="1" applyAlignment="1">
      <alignment horizontal="right" vertical="top" wrapText="1"/>
    </xf>
    <xf numFmtId="0" fontId="21" fillId="33" borderId="17" xfId="0" applyFont="1" applyFill="1" applyBorder="1" applyAlignment="1">
      <alignment horizontal="left" vertical="top" wrapText="1"/>
    </xf>
    <xf numFmtId="164" fontId="21" fillId="0" borderId="0" xfId="0" applyNumberFormat="1" applyFont="1" applyAlignment="1">
      <alignment horizontal="center" vertical="top" wrapText="1"/>
    </xf>
    <xf numFmtId="4" fontId="19" fillId="0" borderId="0" xfId="0" applyNumberFormat="1" applyFont="1" applyAlignment="1">
      <alignment horizontal="right" vertical="top" wrapText="1"/>
    </xf>
    <xf numFmtId="164" fontId="19" fillId="33" borderId="0" xfId="0" applyNumberFormat="1" applyFont="1" applyFill="1" applyAlignment="1">
      <alignment horizontal="right" vertical="top" wrapText="1"/>
    </xf>
    <xf numFmtId="0" fontId="19" fillId="33" borderId="0" xfId="0" applyFont="1" applyFill="1" applyAlignment="1">
      <alignment horizontal="left" vertical="top" wrapText="1" indent="2"/>
    </xf>
    <xf numFmtId="4" fontId="21" fillId="35" borderId="0" xfId="0" applyNumberFormat="1" applyFont="1" applyFill="1" applyAlignment="1">
      <alignment horizontal="center" vertical="top" wrapText="1"/>
    </xf>
    <xf numFmtId="4" fontId="21" fillId="0" borderId="0" xfId="0" applyNumberFormat="1" applyFont="1" applyAlignment="1">
      <alignment horizontal="right" vertical="top" wrapText="1"/>
    </xf>
    <xf numFmtId="168" fontId="21" fillId="35" borderId="0" xfId="0" applyNumberFormat="1" applyFont="1" applyFill="1" applyAlignment="1">
      <alignment horizontal="center" vertical="top" wrapText="1"/>
    </xf>
    <xf numFmtId="164" fontId="21" fillId="33" borderId="0" xfId="0" applyNumberFormat="1" applyFont="1" applyFill="1" applyAlignment="1">
      <alignment horizontal="right" vertical="top" wrapText="1"/>
    </xf>
    <xf numFmtId="0" fontId="21" fillId="33" borderId="0" xfId="0" applyFont="1" applyFill="1" applyAlignment="1">
      <alignment horizontal="justify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0" xfId="0" applyFont="1" applyFill="1" applyAlignment="1">
      <alignment horizontal="center" wrapText="1"/>
    </xf>
    <xf numFmtId="0" fontId="22" fillId="36" borderId="12" xfId="0" applyFont="1" applyFill="1" applyBorder="1" applyAlignment="1">
      <alignment horizontal="center" vertical="center" wrapText="1"/>
    </xf>
    <xf numFmtId="0" fontId="26" fillId="38" borderId="13" xfId="0" applyFont="1" applyFill="1" applyBorder="1"/>
    <xf numFmtId="0" fontId="26" fillId="38" borderId="13" xfId="0" applyFont="1" applyFill="1" applyBorder="1" applyAlignment="1">
      <alignment vertical="center"/>
    </xf>
    <xf numFmtId="0" fontId="26" fillId="38" borderId="14" xfId="0" applyFont="1" applyFill="1" applyBorder="1" applyAlignment="1">
      <alignment vertical="center"/>
    </xf>
    <xf numFmtId="0" fontId="34" fillId="0" borderId="0" xfId="44"/>
    <xf numFmtId="164" fontId="35" fillId="0" borderId="0" xfId="0" applyNumberFormat="1" applyFont="1" applyAlignment="1">
      <alignment horizontal="center"/>
    </xf>
    <xf numFmtId="0" fontId="19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left" vertical="center" wrapText="1"/>
    </xf>
    <xf numFmtId="4" fontId="35" fillId="35" borderId="0" xfId="0" applyNumberFormat="1" applyFont="1" applyFill="1" applyAlignment="1">
      <alignment horizontal="center"/>
    </xf>
    <xf numFmtId="164" fontId="35" fillId="35" borderId="0" xfId="0" applyNumberFormat="1" applyFont="1" applyFill="1" applyAlignment="1">
      <alignment horizontal="right" indent="2"/>
    </xf>
    <xf numFmtId="164" fontId="35" fillId="0" borderId="0" xfId="0" applyNumberFormat="1" applyFont="1"/>
    <xf numFmtId="164" fontId="0" fillId="0" borderId="11" xfId="0" applyNumberFormat="1" applyBorder="1"/>
    <xf numFmtId="164" fontId="36" fillId="0" borderId="18" xfId="0" applyNumberFormat="1" applyFont="1" applyBorder="1" applyAlignment="1">
      <alignment horizontal="center"/>
    </xf>
    <xf numFmtId="164" fontId="36" fillId="0" borderId="18" xfId="0" applyNumberFormat="1" applyFont="1" applyBorder="1" applyAlignment="1">
      <alignment horizontal="right" indent="6"/>
    </xf>
    <xf numFmtId="3" fontId="36" fillId="0" borderId="18" xfId="0" applyNumberFormat="1" applyFont="1" applyBorder="1" applyAlignment="1">
      <alignment horizontal="center"/>
    </xf>
    <xf numFmtId="164" fontId="37" fillId="0" borderId="0" xfId="0" applyNumberFormat="1" applyFont="1"/>
    <xf numFmtId="4" fontId="36" fillId="0" borderId="19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0" fontId="0" fillId="0" borderId="16" xfId="0" applyBorder="1"/>
    <xf numFmtId="0" fontId="38" fillId="0" borderId="0" xfId="0" applyFont="1"/>
    <xf numFmtId="4" fontId="36" fillId="41" borderId="19" xfId="0" applyNumberFormat="1" applyFont="1" applyFill="1" applyBorder="1" applyAlignment="1">
      <alignment horizontal="center"/>
    </xf>
    <xf numFmtId="3" fontId="36" fillId="41" borderId="19" xfId="0" applyNumberFormat="1" applyFont="1" applyFill="1" applyBorder="1" applyAlignment="1">
      <alignment horizontal="center"/>
    </xf>
    <xf numFmtId="0" fontId="22" fillId="36" borderId="0" xfId="0" applyFont="1" applyFill="1" applyAlignment="1">
      <alignment horizontal="center"/>
    </xf>
    <xf numFmtId="0" fontId="22" fillId="36" borderId="0" xfId="0" quotePrefix="1" applyFont="1" applyFill="1" applyAlignment="1">
      <alignment horizontal="center" wrapText="1"/>
    </xf>
    <xf numFmtId="0" fontId="22" fillId="36" borderId="0" xfId="0" applyFont="1" applyFill="1" applyAlignment="1">
      <alignment horizontal="center" wrapText="1"/>
    </xf>
    <xf numFmtId="0" fontId="21" fillId="0" borderId="0" xfId="0" applyFont="1" applyAlignment="1">
      <alignment horizontal="right"/>
    </xf>
    <xf numFmtId="0" fontId="0" fillId="42" borderId="0" xfId="0" applyFill="1" applyAlignment="1">
      <alignment horizontal="center"/>
    </xf>
    <xf numFmtId="0" fontId="39" fillId="0" borderId="0" xfId="0" applyFont="1" applyAlignment="1">
      <alignment horizontal="center"/>
    </xf>
    <xf numFmtId="0" fontId="26" fillId="38" borderId="16" xfId="0" applyFont="1" applyFill="1" applyBorder="1" applyAlignment="1">
      <alignment horizontal="center"/>
    </xf>
    <xf numFmtId="0" fontId="40" fillId="0" borderId="0" xfId="0" applyFont="1" applyAlignment="1">
      <alignment horizontal="justify" vertical="center"/>
    </xf>
    <xf numFmtId="44" fontId="40" fillId="0" borderId="0" xfId="2" applyFont="1" applyAlignment="1">
      <alignment horizontal="center" vertical="center"/>
    </xf>
    <xf numFmtId="0" fontId="41" fillId="43" borderId="0" xfId="0" applyFont="1" applyFill="1" applyAlignment="1">
      <alignment horizontal="justify" vertical="center"/>
    </xf>
    <xf numFmtId="0" fontId="41" fillId="43" borderId="0" xfId="0" applyFont="1" applyFill="1" applyAlignment="1">
      <alignment horizontal="center" vertical="center"/>
    </xf>
    <xf numFmtId="0" fontId="41" fillId="44" borderId="0" xfId="0" applyFont="1" applyFill="1" applyAlignment="1">
      <alignment horizontal="justify" vertical="center"/>
    </xf>
    <xf numFmtId="0" fontId="40" fillId="44" borderId="0" xfId="0" applyFont="1" applyFill="1" applyAlignment="1">
      <alignment horizontal="center" vertical="center"/>
    </xf>
    <xf numFmtId="0" fontId="42" fillId="44" borderId="0" xfId="0" applyFont="1" applyFill="1" applyAlignment="1">
      <alignment horizontal="justify" vertical="center"/>
    </xf>
    <xf numFmtId="44" fontId="40" fillId="0" borderId="0" xfId="2" applyFont="1" applyFill="1" applyAlignment="1">
      <alignment horizontal="center" vertical="center"/>
    </xf>
    <xf numFmtId="0" fontId="41" fillId="0" borderId="0" xfId="0" applyFont="1" applyAlignment="1">
      <alignment horizontal="justify" vertical="center"/>
    </xf>
    <xf numFmtId="44" fontId="40" fillId="0" borderId="20" xfId="2" applyFont="1" applyFill="1" applyBorder="1" applyAlignment="1">
      <alignment horizontal="center" vertical="center"/>
    </xf>
    <xf numFmtId="169" fontId="40" fillId="0" borderId="20" xfId="2" applyNumberFormat="1" applyFont="1" applyFill="1" applyBorder="1" applyAlignment="1">
      <alignment horizontal="center" vertical="center" wrapText="1"/>
    </xf>
    <xf numFmtId="2" fontId="40" fillId="0" borderId="20" xfId="2" applyNumberFormat="1" applyFont="1" applyFill="1" applyBorder="1" applyAlignment="1">
      <alignment horizontal="center" vertical="center" wrapText="1"/>
    </xf>
    <xf numFmtId="44" fontId="40" fillId="0" borderId="20" xfId="2" applyFont="1" applyFill="1" applyBorder="1" applyAlignment="1">
      <alignment horizontal="center" vertical="center" wrapText="1"/>
    </xf>
    <xf numFmtId="170" fontId="40" fillId="0" borderId="20" xfId="1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justify" vertical="center"/>
    </xf>
    <xf numFmtId="0" fontId="45" fillId="0" borderId="0" xfId="0" applyFont="1" applyAlignment="1">
      <alignment horizontal="center" vertical="center" wrapText="1"/>
    </xf>
    <xf numFmtId="0" fontId="0" fillId="45" borderId="21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6" fillId="42" borderId="21" xfId="0" applyFont="1" applyFill="1" applyBorder="1" applyAlignment="1">
      <alignment horizontal="center" vertical="center" wrapText="1"/>
    </xf>
    <xf numFmtId="44" fontId="47" fillId="46" borderId="21" xfId="2" applyFont="1" applyFill="1" applyBorder="1" applyAlignment="1">
      <alignment horizontal="center" vertical="center" wrapText="1"/>
    </xf>
    <xf numFmtId="0" fontId="47" fillId="43" borderId="20" xfId="0" applyFont="1" applyFill="1" applyBorder="1" applyAlignment="1">
      <alignment horizontal="center" vertical="center" wrapText="1"/>
    </xf>
    <xf numFmtId="0" fontId="48" fillId="43" borderId="22" xfId="0" applyFont="1" applyFill="1" applyBorder="1" applyAlignment="1">
      <alignment horizontal="center" vertical="center" wrapText="1"/>
    </xf>
    <xf numFmtId="0" fontId="48" fillId="43" borderId="23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7" fillId="46" borderId="20" xfId="0" applyFont="1" applyFill="1" applyBorder="1" applyAlignment="1">
      <alignment horizontal="center" vertical="center" wrapText="1"/>
    </xf>
    <xf numFmtId="0" fontId="50" fillId="44" borderId="0" xfId="0" applyFont="1" applyFill="1" applyAlignment="1">
      <alignment horizontal="center" vertical="center" wrapText="1"/>
    </xf>
    <xf numFmtId="44" fontId="51" fillId="0" borderId="16" xfId="2" applyFont="1" applyBorder="1" applyAlignment="1">
      <alignment horizontal="center" vertical="center"/>
    </xf>
    <xf numFmtId="0" fontId="52" fillId="44" borderId="0" xfId="0" applyFont="1" applyFill="1" applyAlignment="1">
      <alignment horizontal="justify" vertical="center"/>
    </xf>
    <xf numFmtId="171" fontId="40" fillId="0" borderId="0" xfId="2" applyNumberFormat="1" applyFont="1" applyAlignment="1">
      <alignment horizontal="center" vertical="center"/>
    </xf>
    <xf numFmtId="0" fontId="53" fillId="0" borderId="0" xfId="0" applyFont="1"/>
    <xf numFmtId="44" fontId="55" fillId="0" borderId="0" xfId="2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56" fillId="0" borderId="0" xfId="2" applyFont="1" applyAlignment="1">
      <alignment horizontal="center" vertical="center"/>
    </xf>
    <xf numFmtId="44" fontId="55" fillId="0" borderId="0" xfId="2" applyFont="1" applyFill="1" applyAlignment="1">
      <alignment horizontal="center" vertical="center"/>
    </xf>
    <xf numFmtId="44" fontId="56" fillId="0" borderId="0" xfId="2" applyFont="1" applyFill="1" applyAlignment="1">
      <alignment horizontal="center" vertical="center"/>
    </xf>
    <xf numFmtId="169" fontId="40" fillId="0" borderId="0" xfId="2" applyNumberFormat="1" applyFont="1" applyFill="1" applyAlignment="1">
      <alignment horizontal="center" vertical="center"/>
    </xf>
    <xf numFmtId="43" fontId="40" fillId="0" borderId="0" xfId="0" applyNumberFormat="1" applyFont="1" applyAlignment="1">
      <alignment horizontal="justify" vertical="center"/>
    </xf>
    <xf numFmtId="44" fontId="45" fillId="0" borderId="0" xfId="2" applyFont="1" applyFill="1" applyBorder="1" applyAlignment="1">
      <alignment horizontal="center" vertical="center" wrapText="1"/>
    </xf>
    <xf numFmtId="44" fontId="40" fillId="0" borderId="0" xfId="2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justify" vertical="center" wrapText="1"/>
    </xf>
    <xf numFmtId="44" fontId="57" fillId="0" borderId="20" xfId="2" applyFont="1" applyFill="1" applyBorder="1" applyAlignment="1">
      <alignment horizontal="center" vertical="center"/>
    </xf>
    <xf numFmtId="44" fontId="57" fillId="0" borderId="20" xfId="2" applyFont="1" applyFill="1" applyBorder="1" applyAlignment="1">
      <alignment horizontal="center" vertical="center" wrapText="1"/>
    </xf>
    <xf numFmtId="43" fontId="40" fillId="0" borderId="20" xfId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57" fillId="0" borderId="20" xfId="0" applyFont="1" applyBorder="1" applyAlignment="1">
      <alignment horizontal="center" vertical="center"/>
    </xf>
    <xf numFmtId="44" fontId="55" fillId="0" borderId="0" xfId="2" applyFont="1" applyFill="1" applyBorder="1" applyAlignment="1">
      <alignment horizontal="center" vertical="center" wrapText="1"/>
    </xf>
    <xf numFmtId="44" fontId="56" fillId="0" borderId="0" xfId="2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3" fontId="59" fillId="0" borderId="0" xfId="0" applyNumberFormat="1" applyFont="1" applyAlignment="1">
      <alignment horizontal="justify" vertical="center"/>
    </xf>
    <xf numFmtId="172" fontId="56" fillId="46" borderId="0" xfId="2" applyNumberFormat="1" applyFont="1" applyFill="1" applyBorder="1" applyAlignment="1">
      <alignment horizontal="center" vertical="center" wrapText="1"/>
    </xf>
    <xf numFmtId="172" fontId="56" fillId="47" borderId="0" xfId="2" applyNumberFormat="1" applyFont="1" applyFill="1" applyBorder="1" applyAlignment="1">
      <alignment horizontal="center" vertical="center" wrapText="1"/>
    </xf>
    <xf numFmtId="44" fontId="55" fillId="48" borderId="0" xfId="2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4" fontId="47" fillId="0" borderId="21" xfId="2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44" fontId="47" fillId="0" borderId="0" xfId="2" applyFont="1" applyAlignment="1">
      <alignment horizontal="center" vertical="center"/>
    </xf>
    <xf numFmtId="44" fontId="47" fillId="47" borderId="0" xfId="2" applyFont="1" applyFill="1" applyAlignment="1">
      <alignment horizontal="center" vertical="center"/>
    </xf>
    <xf numFmtId="44" fontId="51" fillId="0" borderId="16" xfId="2" applyFont="1" applyFill="1" applyBorder="1" applyAlignment="1">
      <alignment horizontal="center" vertical="center"/>
    </xf>
    <xf numFmtId="44" fontId="55" fillId="47" borderId="0" xfId="2" applyFont="1" applyFill="1" applyAlignment="1">
      <alignment horizontal="center" vertical="center"/>
    </xf>
    <xf numFmtId="44" fontId="55" fillId="47" borderId="0" xfId="2" applyFont="1" applyFill="1" applyAlignment="1">
      <alignment horizontal="center" vertical="center" wrapText="1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44" builtinId="8"/>
    <cellStyle name="Incorrecto" xfId="9" builtinId="27" customBuiltin="1"/>
    <cellStyle name="Millares" xfId="1" builtinId="3"/>
    <cellStyle name="Moneda" xfId="2" builtinId="4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583565</xdr:colOff>
      <xdr:row>4</xdr:row>
      <xdr:rowOff>30480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F3980730-6E46-470E-9B4A-4A7C806464A0}"/>
            </a:ext>
          </a:extLst>
        </xdr:cNvPr>
        <xdr:cNvSpPr txBox="1"/>
      </xdr:nvSpPr>
      <xdr:spPr>
        <a:xfrm>
          <a:off x="1524000" y="0"/>
          <a:ext cx="4393565" cy="7924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</a:t>
          </a:r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478790</xdr:colOff>
      <xdr:row>5</xdr:row>
      <xdr:rowOff>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1F058D8D-3442-48B0-A7F1-2345BD24A6F2}"/>
            </a:ext>
          </a:extLst>
        </xdr:cNvPr>
        <xdr:cNvSpPr txBox="1"/>
      </xdr:nvSpPr>
      <xdr:spPr>
        <a:xfrm>
          <a:off x="2286000" y="0"/>
          <a:ext cx="5812790" cy="9525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8</xdr:col>
      <xdr:colOff>221615</xdr:colOff>
      <xdr:row>5</xdr:row>
      <xdr:rowOff>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2EB8D62D-3B9A-4DEA-8D78-E66B3D1868E7}"/>
            </a:ext>
          </a:extLst>
        </xdr:cNvPr>
        <xdr:cNvSpPr txBox="1"/>
      </xdr:nvSpPr>
      <xdr:spPr>
        <a:xfrm>
          <a:off x="2286000" y="0"/>
          <a:ext cx="4031615" cy="9525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70"/>
  <sheetViews>
    <sheetView tabSelected="1" workbookViewId="0">
      <selection activeCell="I16" sqref="I16"/>
    </sheetView>
  </sheetViews>
  <sheetFormatPr baseColWidth="10" defaultRowHeight="15"/>
  <sheetData>
    <row r="6" spans="1:24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</row>
    <row r="7" spans="1:24">
      <c r="A7">
        <v>9</v>
      </c>
      <c r="B7">
        <v>2</v>
      </c>
      <c r="C7">
        <v>1</v>
      </c>
      <c r="D7">
        <v>2022</v>
      </c>
      <c r="E7">
        <v>2</v>
      </c>
      <c r="F7">
        <v>33</v>
      </c>
      <c r="G7" t="s">
        <v>24</v>
      </c>
      <c r="H7">
        <v>4</v>
      </c>
      <c r="I7" t="s">
        <v>25</v>
      </c>
      <c r="J7">
        <v>1</v>
      </c>
      <c r="K7">
        <v>753317.07</v>
      </c>
      <c r="L7">
        <v>0</v>
      </c>
    </row>
    <row r="8" spans="1:24">
      <c r="A8">
        <v>9</v>
      </c>
      <c r="B8">
        <v>2</v>
      </c>
      <c r="C8">
        <v>2</v>
      </c>
      <c r="D8">
        <v>2022</v>
      </c>
      <c r="E8">
        <v>2</v>
      </c>
      <c r="F8">
        <v>33</v>
      </c>
      <c r="G8" t="s">
        <v>24</v>
      </c>
      <c r="H8">
        <v>4</v>
      </c>
      <c r="I8" t="s">
        <v>25</v>
      </c>
      <c r="J8">
        <v>1</v>
      </c>
      <c r="M8">
        <v>2</v>
      </c>
      <c r="N8">
        <v>339</v>
      </c>
      <c r="O8">
        <v>0</v>
      </c>
      <c r="P8">
        <v>1473505.53</v>
      </c>
      <c r="Q8">
        <v>1473505.53</v>
      </c>
      <c r="R8">
        <v>0</v>
      </c>
      <c r="S8">
        <v>0</v>
      </c>
      <c r="T8">
        <v>0</v>
      </c>
      <c r="U8">
        <v>0</v>
      </c>
    </row>
    <row r="9" spans="1:24">
      <c r="A9">
        <v>9</v>
      </c>
      <c r="B9">
        <v>2</v>
      </c>
      <c r="C9">
        <v>2</v>
      </c>
      <c r="D9">
        <v>2022</v>
      </c>
      <c r="E9">
        <v>2</v>
      </c>
      <c r="F9">
        <v>33</v>
      </c>
      <c r="G9" t="s">
        <v>24</v>
      </c>
      <c r="H9">
        <v>4</v>
      </c>
      <c r="I9" t="s">
        <v>25</v>
      </c>
      <c r="J9">
        <v>1</v>
      </c>
      <c r="M9">
        <v>2</v>
      </c>
      <c r="N9">
        <v>614</v>
      </c>
      <c r="O9">
        <v>31238303</v>
      </c>
      <c r="P9">
        <v>47643345.350000001</v>
      </c>
      <c r="Q9">
        <v>42731660.259999998</v>
      </c>
      <c r="R9">
        <v>46868181.659999996</v>
      </c>
      <c r="S9">
        <v>46868181.659999996</v>
      </c>
      <c r="T9">
        <v>14060454.49</v>
      </c>
      <c r="U9">
        <v>14060454.49</v>
      </c>
    </row>
    <row r="10" spans="1:24">
      <c r="A10">
        <v>9</v>
      </c>
      <c r="B10">
        <v>2</v>
      </c>
      <c r="C10">
        <v>2</v>
      </c>
      <c r="D10">
        <v>2022</v>
      </c>
      <c r="E10">
        <v>2</v>
      </c>
      <c r="F10">
        <v>33</v>
      </c>
      <c r="G10" t="s">
        <v>24</v>
      </c>
      <c r="H10">
        <v>4</v>
      </c>
      <c r="I10" t="s">
        <v>25</v>
      </c>
      <c r="J10">
        <v>1</v>
      </c>
      <c r="M10">
        <v>1</v>
      </c>
      <c r="N10">
        <v>799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X10" t="s">
        <v>26</v>
      </c>
    </row>
    <row r="11" spans="1:24">
      <c r="A11">
        <v>9</v>
      </c>
      <c r="B11">
        <v>2</v>
      </c>
      <c r="C11">
        <v>1</v>
      </c>
      <c r="D11">
        <v>2022</v>
      </c>
      <c r="E11">
        <v>2</v>
      </c>
      <c r="F11">
        <v>33</v>
      </c>
      <c r="G11" t="s">
        <v>24</v>
      </c>
      <c r="H11">
        <v>5</v>
      </c>
      <c r="I11" t="s">
        <v>27</v>
      </c>
      <c r="J11">
        <v>1</v>
      </c>
      <c r="K11">
        <v>1461667.06</v>
      </c>
      <c r="L11">
        <v>0</v>
      </c>
    </row>
    <row r="12" spans="1:24">
      <c r="A12">
        <v>9</v>
      </c>
      <c r="B12">
        <v>2</v>
      </c>
      <c r="C12">
        <v>2</v>
      </c>
      <c r="D12">
        <v>2022</v>
      </c>
      <c r="E12">
        <v>2</v>
      </c>
      <c r="F12">
        <v>33</v>
      </c>
      <c r="G12" t="s">
        <v>24</v>
      </c>
      <c r="H12">
        <v>5</v>
      </c>
      <c r="I12" t="s">
        <v>27</v>
      </c>
      <c r="J12">
        <v>1</v>
      </c>
      <c r="M12">
        <v>1</v>
      </c>
      <c r="N12">
        <v>211</v>
      </c>
      <c r="O12">
        <v>2695454</v>
      </c>
      <c r="P12">
        <v>490000</v>
      </c>
      <c r="Q12">
        <v>367500</v>
      </c>
      <c r="R12">
        <v>489969.33</v>
      </c>
      <c r="S12">
        <v>489969.33</v>
      </c>
      <c r="T12">
        <v>260038.08</v>
      </c>
      <c r="U12">
        <v>260038.08</v>
      </c>
    </row>
    <row r="13" spans="1:24">
      <c r="A13">
        <v>9</v>
      </c>
      <c r="B13">
        <v>2</v>
      </c>
      <c r="C13">
        <v>2</v>
      </c>
      <c r="D13">
        <v>2022</v>
      </c>
      <c r="E13">
        <v>2</v>
      </c>
      <c r="F13">
        <v>33</v>
      </c>
      <c r="G13" t="s">
        <v>24</v>
      </c>
      <c r="H13">
        <v>5</v>
      </c>
      <c r="I13" t="s">
        <v>27</v>
      </c>
      <c r="J13">
        <v>1</v>
      </c>
      <c r="M13">
        <v>2</v>
      </c>
      <c r="N13">
        <v>211</v>
      </c>
      <c r="O13">
        <v>1110000</v>
      </c>
      <c r="P13">
        <v>1110000</v>
      </c>
      <c r="Q13">
        <v>832500</v>
      </c>
      <c r="R13">
        <v>1109930.51</v>
      </c>
      <c r="S13">
        <v>1109930.51</v>
      </c>
      <c r="T13">
        <v>540000</v>
      </c>
      <c r="U13">
        <v>540000</v>
      </c>
    </row>
    <row r="14" spans="1:24">
      <c r="A14">
        <v>9</v>
      </c>
      <c r="B14">
        <v>2</v>
      </c>
      <c r="C14">
        <v>2</v>
      </c>
      <c r="D14">
        <v>2022</v>
      </c>
      <c r="E14">
        <v>2</v>
      </c>
      <c r="F14">
        <v>33</v>
      </c>
      <c r="G14" t="s">
        <v>24</v>
      </c>
      <c r="H14">
        <v>5</v>
      </c>
      <c r="I14" t="s">
        <v>27</v>
      </c>
      <c r="J14">
        <v>1</v>
      </c>
      <c r="M14">
        <v>1</v>
      </c>
      <c r="N14">
        <v>212</v>
      </c>
      <c r="O14">
        <v>200000</v>
      </c>
      <c r="P14">
        <v>13023</v>
      </c>
      <c r="Q14">
        <v>9767.25</v>
      </c>
      <c r="R14">
        <v>6867.2</v>
      </c>
      <c r="S14">
        <v>6867.2</v>
      </c>
      <c r="T14">
        <v>6867.2</v>
      </c>
      <c r="U14">
        <v>6867.2</v>
      </c>
    </row>
    <row r="15" spans="1:24">
      <c r="A15">
        <v>9</v>
      </c>
      <c r="B15">
        <v>2</v>
      </c>
      <c r="C15">
        <v>2</v>
      </c>
      <c r="D15">
        <v>2022</v>
      </c>
      <c r="E15">
        <v>2</v>
      </c>
      <c r="F15">
        <v>33</v>
      </c>
      <c r="G15" t="s">
        <v>24</v>
      </c>
      <c r="H15">
        <v>5</v>
      </c>
      <c r="I15" t="s">
        <v>27</v>
      </c>
      <c r="J15">
        <v>1</v>
      </c>
      <c r="M15">
        <v>1</v>
      </c>
      <c r="N15">
        <v>214</v>
      </c>
      <c r="O15">
        <v>1017847</v>
      </c>
      <c r="P15">
        <v>1017847</v>
      </c>
      <c r="Q15">
        <v>763385.25</v>
      </c>
      <c r="R15">
        <v>461909.68</v>
      </c>
      <c r="S15">
        <v>461909.68</v>
      </c>
      <c r="T15">
        <v>0</v>
      </c>
      <c r="U15">
        <v>0</v>
      </c>
    </row>
    <row r="16" spans="1:24">
      <c r="A16">
        <v>9</v>
      </c>
      <c r="B16">
        <v>2</v>
      </c>
      <c r="C16">
        <v>2</v>
      </c>
      <c r="D16">
        <v>2022</v>
      </c>
      <c r="E16">
        <v>2</v>
      </c>
      <c r="F16">
        <v>33</v>
      </c>
      <c r="G16" t="s">
        <v>24</v>
      </c>
      <c r="H16">
        <v>5</v>
      </c>
      <c r="I16" t="s">
        <v>27</v>
      </c>
      <c r="J16">
        <v>1</v>
      </c>
      <c r="M16">
        <v>1</v>
      </c>
      <c r="N16">
        <v>216</v>
      </c>
      <c r="O16">
        <v>1000000</v>
      </c>
      <c r="P16">
        <v>500000</v>
      </c>
      <c r="Q16">
        <v>375000</v>
      </c>
      <c r="R16">
        <v>489605.84</v>
      </c>
      <c r="S16">
        <v>489605.84</v>
      </c>
      <c r="T16">
        <v>0</v>
      </c>
      <c r="U16">
        <v>0</v>
      </c>
    </row>
    <row r="17" spans="1:21">
      <c r="A17">
        <v>9</v>
      </c>
      <c r="B17">
        <v>2</v>
      </c>
      <c r="C17">
        <v>2</v>
      </c>
      <c r="D17">
        <v>2022</v>
      </c>
      <c r="E17">
        <v>2</v>
      </c>
      <c r="F17">
        <v>33</v>
      </c>
      <c r="G17" t="s">
        <v>24</v>
      </c>
      <c r="H17">
        <v>5</v>
      </c>
      <c r="I17" t="s">
        <v>27</v>
      </c>
      <c r="J17">
        <v>1</v>
      </c>
      <c r="M17">
        <v>1</v>
      </c>
      <c r="N17">
        <v>221</v>
      </c>
      <c r="O17">
        <v>770180</v>
      </c>
      <c r="P17">
        <v>957157</v>
      </c>
      <c r="Q17">
        <v>717867.75</v>
      </c>
      <c r="R17">
        <v>767180</v>
      </c>
      <c r="S17">
        <v>767180</v>
      </c>
      <c r="T17">
        <v>605348</v>
      </c>
      <c r="U17">
        <v>605348</v>
      </c>
    </row>
    <row r="18" spans="1:21">
      <c r="A18">
        <v>9</v>
      </c>
      <c r="B18">
        <v>2</v>
      </c>
      <c r="C18">
        <v>2</v>
      </c>
      <c r="D18">
        <v>2022</v>
      </c>
      <c r="E18">
        <v>2</v>
      </c>
      <c r="F18">
        <v>33</v>
      </c>
      <c r="G18" t="s">
        <v>24</v>
      </c>
      <c r="H18">
        <v>5</v>
      </c>
      <c r="I18" t="s">
        <v>27</v>
      </c>
      <c r="J18">
        <v>1</v>
      </c>
      <c r="M18">
        <v>2</v>
      </c>
      <c r="N18">
        <v>239</v>
      </c>
      <c r="O18">
        <v>0</v>
      </c>
      <c r="P18">
        <v>4390000</v>
      </c>
      <c r="Q18">
        <v>3292500</v>
      </c>
      <c r="R18">
        <v>4345000</v>
      </c>
      <c r="S18">
        <v>4345000</v>
      </c>
      <c r="T18">
        <v>2200000</v>
      </c>
      <c r="U18">
        <v>2200000</v>
      </c>
    </row>
    <row r="19" spans="1:21">
      <c r="A19">
        <v>9</v>
      </c>
      <c r="B19">
        <v>2</v>
      </c>
      <c r="C19">
        <v>2</v>
      </c>
      <c r="D19">
        <v>2022</v>
      </c>
      <c r="E19">
        <v>2</v>
      </c>
      <c r="F19">
        <v>33</v>
      </c>
      <c r="G19" t="s">
        <v>24</v>
      </c>
      <c r="H19">
        <v>5</v>
      </c>
      <c r="I19" t="s">
        <v>27</v>
      </c>
      <c r="J19">
        <v>1</v>
      </c>
      <c r="M19">
        <v>1</v>
      </c>
      <c r="N19">
        <v>241</v>
      </c>
      <c r="O19">
        <v>132000</v>
      </c>
      <c r="P19">
        <v>72721.56</v>
      </c>
      <c r="Q19">
        <v>72720.55</v>
      </c>
      <c r="R19">
        <v>72720.55</v>
      </c>
      <c r="S19">
        <v>72720.55</v>
      </c>
      <c r="T19">
        <v>72720.55</v>
      </c>
      <c r="U19">
        <v>72720.55</v>
      </c>
    </row>
    <row r="20" spans="1:21">
      <c r="A20">
        <v>9</v>
      </c>
      <c r="B20">
        <v>2</v>
      </c>
      <c r="C20">
        <v>2</v>
      </c>
      <c r="D20">
        <v>2022</v>
      </c>
      <c r="E20">
        <v>2</v>
      </c>
      <c r="F20">
        <v>33</v>
      </c>
      <c r="G20" t="s">
        <v>24</v>
      </c>
      <c r="H20">
        <v>5</v>
      </c>
      <c r="I20" t="s">
        <v>27</v>
      </c>
      <c r="J20">
        <v>1</v>
      </c>
      <c r="M20">
        <v>1</v>
      </c>
      <c r="N20">
        <v>242</v>
      </c>
      <c r="O20">
        <v>350000</v>
      </c>
      <c r="P20">
        <v>1468663.24</v>
      </c>
      <c r="Q20">
        <v>1468420.8</v>
      </c>
      <c r="R20">
        <v>1468420.8</v>
      </c>
      <c r="S20">
        <v>1468420.8</v>
      </c>
      <c r="T20">
        <v>1468420.8</v>
      </c>
      <c r="U20">
        <v>1468420.8</v>
      </c>
    </row>
    <row r="21" spans="1:21">
      <c r="A21">
        <v>9</v>
      </c>
      <c r="B21">
        <v>2</v>
      </c>
      <c r="C21">
        <v>2</v>
      </c>
      <c r="D21">
        <v>2022</v>
      </c>
      <c r="E21">
        <v>2</v>
      </c>
      <c r="F21">
        <v>33</v>
      </c>
      <c r="G21" t="s">
        <v>24</v>
      </c>
      <c r="H21">
        <v>5</v>
      </c>
      <c r="I21" t="s">
        <v>27</v>
      </c>
      <c r="J21">
        <v>1</v>
      </c>
      <c r="M21">
        <v>2</v>
      </c>
      <c r="N21">
        <v>242</v>
      </c>
      <c r="O21">
        <v>0</v>
      </c>
      <c r="P21">
        <v>1977.82</v>
      </c>
      <c r="Q21">
        <v>1483.36</v>
      </c>
      <c r="R21">
        <v>1977.82</v>
      </c>
      <c r="S21">
        <v>1977.82</v>
      </c>
      <c r="T21">
        <v>0</v>
      </c>
      <c r="U21">
        <v>0</v>
      </c>
    </row>
    <row r="22" spans="1:21">
      <c r="A22">
        <v>9</v>
      </c>
      <c r="B22">
        <v>2</v>
      </c>
      <c r="C22">
        <v>2</v>
      </c>
      <c r="D22">
        <v>2022</v>
      </c>
      <c r="E22">
        <v>2</v>
      </c>
      <c r="F22">
        <v>33</v>
      </c>
      <c r="G22" t="s">
        <v>24</v>
      </c>
      <c r="H22">
        <v>5</v>
      </c>
      <c r="I22" t="s">
        <v>27</v>
      </c>
      <c r="J22">
        <v>1</v>
      </c>
      <c r="M22">
        <v>2</v>
      </c>
      <c r="N22">
        <v>244</v>
      </c>
      <c r="O22">
        <v>0</v>
      </c>
      <c r="P22">
        <v>175893.42</v>
      </c>
      <c r="Q22">
        <v>131920.07</v>
      </c>
      <c r="R22">
        <v>0</v>
      </c>
      <c r="S22">
        <v>0</v>
      </c>
      <c r="T22">
        <v>0</v>
      </c>
      <c r="U22">
        <v>0</v>
      </c>
    </row>
    <row r="23" spans="1:21">
      <c r="A23">
        <v>9</v>
      </c>
      <c r="B23">
        <v>2</v>
      </c>
      <c r="C23">
        <v>2</v>
      </c>
      <c r="D23">
        <v>2022</v>
      </c>
      <c r="E23">
        <v>2</v>
      </c>
      <c r="F23">
        <v>33</v>
      </c>
      <c r="G23" t="s">
        <v>24</v>
      </c>
      <c r="H23">
        <v>5</v>
      </c>
      <c r="I23" t="s">
        <v>27</v>
      </c>
      <c r="J23">
        <v>1</v>
      </c>
      <c r="M23">
        <v>1</v>
      </c>
      <c r="N23">
        <v>246</v>
      </c>
      <c r="O23">
        <v>370000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>
        <v>9</v>
      </c>
      <c r="B24">
        <v>2</v>
      </c>
      <c r="C24">
        <v>2</v>
      </c>
      <c r="D24">
        <v>2022</v>
      </c>
      <c r="E24">
        <v>2</v>
      </c>
      <c r="F24">
        <v>33</v>
      </c>
      <c r="G24" t="s">
        <v>24</v>
      </c>
      <c r="H24">
        <v>5</v>
      </c>
      <c r="I24" t="s">
        <v>27</v>
      </c>
      <c r="J24">
        <v>1</v>
      </c>
      <c r="M24">
        <v>2</v>
      </c>
      <c r="N24">
        <v>246</v>
      </c>
      <c r="O24">
        <v>48517000</v>
      </c>
      <c r="P24">
        <v>34127000</v>
      </c>
      <c r="Q24">
        <v>25595250</v>
      </c>
      <c r="R24">
        <v>13593531.109999999</v>
      </c>
      <c r="S24">
        <v>13593531.109999999</v>
      </c>
      <c r="T24">
        <v>10237986</v>
      </c>
      <c r="U24">
        <v>10237986</v>
      </c>
    </row>
    <row r="25" spans="1:21">
      <c r="A25">
        <v>9</v>
      </c>
      <c r="B25">
        <v>2</v>
      </c>
      <c r="C25">
        <v>2</v>
      </c>
      <c r="D25">
        <v>2022</v>
      </c>
      <c r="E25">
        <v>2</v>
      </c>
      <c r="F25">
        <v>33</v>
      </c>
      <c r="G25" t="s">
        <v>24</v>
      </c>
      <c r="H25">
        <v>5</v>
      </c>
      <c r="I25" t="s">
        <v>27</v>
      </c>
      <c r="J25">
        <v>1</v>
      </c>
      <c r="M25">
        <v>1</v>
      </c>
      <c r="N25">
        <v>247</v>
      </c>
      <c r="O25">
        <v>420000</v>
      </c>
      <c r="P25">
        <v>373207.8</v>
      </c>
      <c r="Q25">
        <v>279905.84999999998</v>
      </c>
      <c r="R25">
        <v>286451.49</v>
      </c>
      <c r="S25">
        <v>286451.49</v>
      </c>
      <c r="T25">
        <v>278707.40000000002</v>
      </c>
      <c r="U25">
        <v>278707.40000000002</v>
      </c>
    </row>
    <row r="26" spans="1:21">
      <c r="A26">
        <v>9</v>
      </c>
      <c r="B26">
        <v>2</v>
      </c>
      <c r="C26">
        <v>2</v>
      </c>
      <c r="D26">
        <v>2022</v>
      </c>
      <c r="E26">
        <v>2</v>
      </c>
      <c r="F26">
        <v>33</v>
      </c>
      <c r="G26" t="s">
        <v>24</v>
      </c>
      <c r="H26">
        <v>5</v>
      </c>
      <c r="I26" t="s">
        <v>27</v>
      </c>
      <c r="J26">
        <v>1</v>
      </c>
      <c r="M26">
        <v>2</v>
      </c>
      <c r="N26">
        <v>247</v>
      </c>
      <c r="O26">
        <v>0</v>
      </c>
      <c r="P26">
        <v>50000</v>
      </c>
      <c r="Q26">
        <v>37500</v>
      </c>
      <c r="R26">
        <v>0</v>
      </c>
      <c r="S26">
        <v>0</v>
      </c>
      <c r="T26">
        <v>0</v>
      </c>
      <c r="U26">
        <v>0</v>
      </c>
    </row>
    <row r="27" spans="1:21">
      <c r="A27">
        <v>9</v>
      </c>
      <c r="B27">
        <v>2</v>
      </c>
      <c r="C27">
        <v>2</v>
      </c>
      <c r="D27">
        <v>2022</v>
      </c>
      <c r="E27">
        <v>2</v>
      </c>
      <c r="F27">
        <v>33</v>
      </c>
      <c r="G27" t="s">
        <v>24</v>
      </c>
      <c r="H27">
        <v>5</v>
      </c>
      <c r="I27" t="s">
        <v>27</v>
      </c>
      <c r="J27">
        <v>1</v>
      </c>
      <c r="M27">
        <v>1</v>
      </c>
      <c r="N27">
        <v>249</v>
      </c>
      <c r="O27">
        <v>775000</v>
      </c>
      <c r="P27">
        <v>775000</v>
      </c>
      <c r="Q27">
        <v>767008.82</v>
      </c>
      <c r="R27">
        <v>767008.82</v>
      </c>
      <c r="S27">
        <v>767008.82</v>
      </c>
      <c r="T27">
        <v>767008.82</v>
      </c>
      <c r="U27">
        <v>767008.82</v>
      </c>
    </row>
    <row r="28" spans="1:21">
      <c r="A28">
        <v>9</v>
      </c>
      <c r="B28">
        <v>2</v>
      </c>
      <c r="C28">
        <v>2</v>
      </c>
      <c r="D28">
        <v>2022</v>
      </c>
      <c r="E28">
        <v>2</v>
      </c>
      <c r="F28">
        <v>33</v>
      </c>
      <c r="G28" t="s">
        <v>24</v>
      </c>
      <c r="H28">
        <v>5</v>
      </c>
      <c r="I28" t="s">
        <v>27</v>
      </c>
      <c r="J28">
        <v>1</v>
      </c>
      <c r="M28">
        <v>2</v>
      </c>
      <c r="N28">
        <v>249</v>
      </c>
      <c r="O28">
        <v>0</v>
      </c>
      <c r="P28">
        <v>1372407.4</v>
      </c>
      <c r="Q28">
        <v>1029305.55</v>
      </c>
      <c r="R28">
        <v>0</v>
      </c>
      <c r="S28">
        <v>0</v>
      </c>
      <c r="T28">
        <v>0</v>
      </c>
      <c r="U28">
        <v>0</v>
      </c>
    </row>
    <row r="29" spans="1:21">
      <c r="A29">
        <v>9</v>
      </c>
      <c r="B29">
        <v>2</v>
      </c>
      <c r="C29">
        <v>2</v>
      </c>
      <c r="D29">
        <v>2022</v>
      </c>
      <c r="E29">
        <v>2</v>
      </c>
      <c r="F29">
        <v>33</v>
      </c>
      <c r="G29" t="s">
        <v>24</v>
      </c>
      <c r="H29">
        <v>5</v>
      </c>
      <c r="I29" t="s">
        <v>27</v>
      </c>
      <c r="J29">
        <v>1</v>
      </c>
      <c r="M29">
        <v>2</v>
      </c>
      <c r="N29">
        <v>251</v>
      </c>
      <c r="O29">
        <v>0</v>
      </c>
      <c r="P29">
        <v>93051.02</v>
      </c>
      <c r="Q29">
        <v>69788.27</v>
      </c>
      <c r="R29">
        <v>0</v>
      </c>
      <c r="S29">
        <v>0</v>
      </c>
      <c r="T29">
        <v>0</v>
      </c>
      <c r="U29">
        <v>0</v>
      </c>
    </row>
    <row r="30" spans="1:21">
      <c r="A30">
        <v>9</v>
      </c>
      <c r="B30">
        <v>2</v>
      </c>
      <c r="C30">
        <v>2</v>
      </c>
      <c r="D30">
        <v>2022</v>
      </c>
      <c r="E30">
        <v>2</v>
      </c>
      <c r="F30">
        <v>33</v>
      </c>
      <c r="G30" t="s">
        <v>24</v>
      </c>
      <c r="H30">
        <v>5</v>
      </c>
      <c r="I30" t="s">
        <v>27</v>
      </c>
      <c r="J30">
        <v>1</v>
      </c>
      <c r="M30">
        <v>2</v>
      </c>
      <c r="N30">
        <v>253</v>
      </c>
      <c r="O30">
        <v>0</v>
      </c>
      <c r="P30">
        <v>143424.1</v>
      </c>
      <c r="Q30">
        <v>107568.08</v>
      </c>
      <c r="R30">
        <v>0</v>
      </c>
      <c r="S30">
        <v>0</v>
      </c>
      <c r="T30">
        <v>0</v>
      </c>
      <c r="U30">
        <v>0</v>
      </c>
    </row>
    <row r="31" spans="1:21">
      <c r="A31">
        <v>9</v>
      </c>
      <c r="B31">
        <v>2</v>
      </c>
      <c r="C31">
        <v>2</v>
      </c>
      <c r="D31">
        <v>2022</v>
      </c>
      <c r="E31">
        <v>2</v>
      </c>
      <c r="F31">
        <v>33</v>
      </c>
      <c r="G31" t="s">
        <v>24</v>
      </c>
      <c r="H31">
        <v>5</v>
      </c>
      <c r="I31" t="s">
        <v>27</v>
      </c>
      <c r="J31">
        <v>1</v>
      </c>
      <c r="M31">
        <v>2</v>
      </c>
      <c r="N31">
        <v>254</v>
      </c>
      <c r="O31">
        <v>0</v>
      </c>
      <c r="P31">
        <v>215406.25</v>
      </c>
      <c r="Q31">
        <v>161554.69</v>
      </c>
      <c r="R31">
        <v>0</v>
      </c>
      <c r="S31">
        <v>0</v>
      </c>
      <c r="T31">
        <v>0</v>
      </c>
      <c r="U31">
        <v>0</v>
      </c>
    </row>
    <row r="32" spans="1:21">
      <c r="A32">
        <v>9</v>
      </c>
      <c r="B32">
        <v>2</v>
      </c>
      <c r="C32">
        <v>2</v>
      </c>
      <c r="D32">
        <v>2022</v>
      </c>
      <c r="E32">
        <v>2</v>
      </c>
      <c r="F32">
        <v>33</v>
      </c>
      <c r="G32" t="s">
        <v>24</v>
      </c>
      <c r="H32">
        <v>5</v>
      </c>
      <c r="I32" t="s">
        <v>27</v>
      </c>
      <c r="J32">
        <v>1</v>
      </c>
      <c r="M32">
        <v>1</v>
      </c>
      <c r="N32">
        <v>256</v>
      </c>
      <c r="O32">
        <v>150000</v>
      </c>
      <c r="P32">
        <v>2040454</v>
      </c>
      <c r="Q32">
        <v>1530340.5</v>
      </c>
      <c r="R32">
        <v>831848.18</v>
      </c>
      <c r="S32">
        <v>831848.18</v>
      </c>
      <c r="T32">
        <v>3946.32</v>
      </c>
      <c r="U32">
        <v>3946.32</v>
      </c>
    </row>
    <row r="33" spans="1:21">
      <c r="A33">
        <v>9</v>
      </c>
      <c r="B33">
        <v>2</v>
      </c>
      <c r="C33">
        <v>2</v>
      </c>
      <c r="D33">
        <v>2022</v>
      </c>
      <c r="E33">
        <v>2</v>
      </c>
      <c r="F33">
        <v>33</v>
      </c>
      <c r="G33" t="s">
        <v>24</v>
      </c>
      <c r="H33">
        <v>5</v>
      </c>
      <c r="I33" t="s">
        <v>27</v>
      </c>
      <c r="J33">
        <v>1</v>
      </c>
      <c r="M33">
        <v>2</v>
      </c>
      <c r="N33">
        <v>256</v>
      </c>
      <c r="O33">
        <v>0</v>
      </c>
      <c r="P33">
        <v>550962.88</v>
      </c>
      <c r="Q33">
        <v>413222.16</v>
      </c>
      <c r="R33">
        <v>0</v>
      </c>
      <c r="S33">
        <v>0</v>
      </c>
      <c r="T33">
        <v>0</v>
      </c>
      <c r="U33">
        <v>0</v>
      </c>
    </row>
    <row r="34" spans="1:21">
      <c r="A34">
        <v>9</v>
      </c>
      <c r="B34">
        <v>2</v>
      </c>
      <c r="C34">
        <v>2</v>
      </c>
      <c r="D34">
        <v>2022</v>
      </c>
      <c r="E34">
        <v>2</v>
      </c>
      <c r="F34">
        <v>33</v>
      </c>
      <c r="G34" t="s">
        <v>24</v>
      </c>
      <c r="H34">
        <v>5</v>
      </c>
      <c r="I34" t="s">
        <v>27</v>
      </c>
      <c r="J34">
        <v>1</v>
      </c>
      <c r="M34">
        <v>1</v>
      </c>
      <c r="N34">
        <v>261</v>
      </c>
      <c r="O34">
        <v>48243140</v>
      </c>
      <c r="P34">
        <v>48243140</v>
      </c>
      <c r="Q34">
        <v>35182355</v>
      </c>
      <c r="R34">
        <v>46129041.380000003</v>
      </c>
      <c r="S34">
        <v>46129041.380000003</v>
      </c>
      <c r="T34">
        <v>26618907.640000001</v>
      </c>
      <c r="U34">
        <v>26618907.640000001</v>
      </c>
    </row>
    <row r="35" spans="1:21">
      <c r="A35">
        <v>9</v>
      </c>
      <c r="B35">
        <v>2</v>
      </c>
      <c r="C35">
        <v>2</v>
      </c>
      <c r="D35">
        <v>2022</v>
      </c>
      <c r="E35">
        <v>2</v>
      </c>
      <c r="F35">
        <v>33</v>
      </c>
      <c r="G35" t="s">
        <v>24</v>
      </c>
      <c r="H35">
        <v>5</v>
      </c>
      <c r="I35" t="s">
        <v>27</v>
      </c>
      <c r="J35">
        <v>1</v>
      </c>
      <c r="M35">
        <v>1</v>
      </c>
      <c r="N35">
        <v>291</v>
      </c>
      <c r="O35">
        <v>250000</v>
      </c>
      <c r="P35">
        <v>80362</v>
      </c>
      <c r="Q35">
        <v>60271.5</v>
      </c>
      <c r="R35">
        <v>0</v>
      </c>
      <c r="S35">
        <v>0</v>
      </c>
      <c r="T35">
        <v>0</v>
      </c>
      <c r="U35">
        <v>0</v>
      </c>
    </row>
    <row r="36" spans="1:21">
      <c r="A36">
        <v>9</v>
      </c>
      <c r="B36">
        <v>2</v>
      </c>
      <c r="C36">
        <v>2</v>
      </c>
      <c r="D36">
        <v>2022</v>
      </c>
      <c r="E36">
        <v>2</v>
      </c>
      <c r="F36">
        <v>33</v>
      </c>
      <c r="G36" t="s">
        <v>24</v>
      </c>
      <c r="H36">
        <v>5</v>
      </c>
      <c r="I36" t="s">
        <v>27</v>
      </c>
      <c r="J36">
        <v>1</v>
      </c>
      <c r="M36">
        <v>1</v>
      </c>
      <c r="N36">
        <v>292</v>
      </c>
      <c r="O36">
        <v>115000</v>
      </c>
      <c r="P36">
        <v>115000</v>
      </c>
      <c r="Q36">
        <v>102178.6</v>
      </c>
      <c r="R36">
        <v>102178.6</v>
      </c>
      <c r="S36">
        <v>102178.6</v>
      </c>
      <c r="T36">
        <v>102178.6</v>
      </c>
      <c r="U36">
        <v>102178.6</v>
      </c>
    </row>
    <row r="37" spans="1:21">
      <c r="A37">
        <v>9</v>
      </c>
      <c r="B37">
        <v>2</v>
      </c>
      <c r="C37">
        <v>2</v>
      </c>
      <c r="D37">
        <v>2022</v>
      </c>
      <c r="E37">
        <v>2</v>
      </c>
      <c r="F37">
        <v>33</v>
      </c>
      <c r="G37" t="s">
        <v>24</v>
      </c>
      <c r="H37">
        <v>5</v>
      </c>
      <c r="I37" t="s">
        <v>27</v>
      </c>
      <c r="J37">
        <v>1</v>
      </c>
      <c r="M37">
        <v>1</v>
      </c>
      <c r="N37">
        <v>293</v>
      </c>
      <c r="O37">
        <v>323300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>
        <v>9</v>
      </c>
      <c r="B38">
        <v>2</v>
      </c>
      <c r="C38">
        <v>2</v>
      </c>
      <c r="D38">
        <v>2022</v>
      </c>
      <c r="E38">
        <v>2</v>
      </c>
      <c r="F38">
        <v>33</v>
      </c>
      <c r="G38" t="s">
        <v>24</v>
      </c>
      <c r="H38">
        <v>5</v>
      </c>
      <c r="I38" t="s">
        <v>27</v>
      </c>
      <c r="J38">
        <v>1</v>
      </c>
      <c r="M38">
        <v>2</v>
      </c>
      <c r="N38">
        <v>296</v>
      </c>
      <c r="O38">
        <v>0</v>
      </c>
      <c r="P38">
        <v>2000000</v>
      </c>
      <c r="Q38">
        <v>1500000</v>
      </c>
      <c r="R38">
        <v>2000000</v>
      </c>
      <c r="S38">
        <v>2000000</v>
      </c>
      <c r="T38">
        <v>0</v>
      </c>
      <c r="U38">
        <v>0</v>
      </c>
    </row>
    <row r="39" spans="1:21">
      <c r="A39">
        <v>9</v>
      </c>
      <c r="B39">
        <v>2</v>
      </c>
      <c r="C39">
        <v>2</v>
      </c>
      <c r="D39">
        <v>2022</v>
      </c>
      <c r="E39">
        <v>2</v>
      </c>
      <c r="F39">
        <v>33</v>
      </c>
      <c r="G39" t="s">
        <v>24</v>
      </c>
      <c r="H39">
        <v>5</v>
      </c>
      <c r="I39" t="s">
        <v>27</v>
      </c>
      <c r="J39">
        <v>1</v>
      </c>
      <c r="M39">
        <v>2</v>
      </c>
      <c r="N39">
        <v>298</v>
      </c>
      <c r="O39">
        <v>0</v>
      </c>
      <c r="P39">
        <v>228894.9</v>
      </c>
      <c r="Q39">
        <v>171671.18</v>
      </c>
      <c r="R39">
        <v>0</v>
      </c>
      <c r="S39">
        <v>0</v>
      </c>
      <c r="T39">
        <v>0</v>
      </c>
      <c r="U39">
        <v>0</v>
      </c>
    </row>
    <row r="40" spans="1:21">
      <c r="A40">
        <v>9</v>
      </c>
      <c r="B40">
        <v>2</v>
      </c>
      <c r="C40">
        <v>2</v>
      </c>
      <c r="D40">
        <v>2022</v>
      </c>
      <c r="E40">
        <v>2</v>
      </c>
      <c r="F40">
        <v>33</v>
      </c>
      <c r="G40" t="s">
        <v>24</v>
      </c>
      <c r="H40">
        <v>5</v>
      </c>
      <c r="I40" t="s">
        <v>27</v>
      </c>
      <c r="J40">
        <v>1</v>
      </c>
      <c r="M40">
        <v>1</v>
      </c>
      <c r="N40">
        <v>299</v>
      </c>
      <c r="O40">
        <v>300000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>
        <v>9</v>
      </c>
      <c r="B41">
        <v>2</v>
      </c>
      <c r="C41">
        <v>2</v>
      </c>
      <c r="D41">
        <v>2022</v>
      </c>
      <c r="E41">
        <v>2</v>
      </c>
      <c r="F41">
        <v>33</v>
      </c>
      <c r="G41" t="s">
        <v>24</v>
      </c>
      <c r="H41">
        <v>5</v>
      </c>
      <c r="I41" t="s">
        <v>27</v>
      </c>
      <c r="J41">
        <v>1</v>
      </c>
      <c r="M41">
        <v>1</v>
      </c>
      <c r="N41">
        <v>311</v>
      </c>
      <c r="O41">
        <v>110775530</v>
      </c>
      <c r="P41">
        <v>110775530</v>
      </c>
      <c r="Q41">
        <v>85928489.810000002</v>
      </c>
      <c r="R41">
        <v>110775530</v>
      </c>
      <c r="S41">
        <v>110775530</v>
      </c>
      <c r="T41">
        <v>85928489.810000002</v>
      </c>
      <c r="U41">
        <v>85928489.810000002</v>
      </c>
    </row>
    <row r="42" spans="1:21">
      <c r="A42">
        <v>9</v>
      </c>
      <c r="B42">
        <v>2</v>
      </c>
      <c r="C42">
        <v>2</v>
      </c>
      <c r="D42">
        <v>2022</v>
      </c>
      <c r="E42">
        <v>2</v>
      </c>
      <c r="F42">
        <v>33</v>
      </c>
      <c r="G42" t="s">
        <v>24</v>
      </c>
      <c r="H42">
        <v>5</v>
      </c>
      <c r="I42" t="s">
        <v>27</v>
      </c>
      <c r="J42">
        <v>1</v>
      </c>
      <c r="M42">
        <v>2</v>
      </c>
      <c r="N42">
        <v>311</v>
      </c>
      <c r="O42">
        <v>4468000</v>
      </c>
      <c r="P42">
        <v>4468000</v>
      </c>
      <c r="Q42">
        <v>3351000</v>
      </c>
      <c r="R42">
        <v>4468000</v>
      </c>
      <c r="S42">
        <v>4468000</v>
      </c>
      <c r="T42">
        <v>0</v>
      </c>
      <c r="U42">
        <v>0</v>
      </c>
    </row>
    <row r="43" spans="1:21">
      <c r="A43">
        <v>9</v>
      </c>
      <c r="B43">
        <v>2</v>
      </c>
      <c r="C43">
        <v>2</v>
      </c>
      <c r="D43">
        <v>2022</v>
      </c>
      <c r="E43">
        <v>2</v>
      </c>
      <c r="F43">
        <v>33</v>
      </c>
      <c r="G43" t="s">
        <v>24</v>
      </c>
      <c r="H43">
        <v>5</v>
      </c>
      <c r="I43" t="s">
        <v>27</v>
      </c>
      <c r="J43">
        <v>1</v>
      </c>
      <c r="M43">
        <v>1</v>
      </c>
      <c r="N43">
        <v>313</v>
      </c>
      <c r="O43">
        <v>27694844</v>
      </c>
      <c r="P43">
        <v>27694844</v>
      </c>
      <c r="Q43">
        <v>20771133</v>
      </c>
      <c r="R43">
        <v>20085389</v>
      </c>
      <c r="S43">
        <v>20085389</v>
      </c>
      <c r="T43">
        <v>20085389</v>
      </c>
      <c r="U43">
        <v>20085389</v>
      </c>
    </row>
    <row r="44" spans="1:21">
      <c r="A44">
        <v>9</v>
      </c>
      <c r="B44">
        <v>2</v>
      </c>
      <c r="C44">
        <v>2</v>
      </c>
      <c r="D44">
        <v>2022</v>
      </c>
      <c r="E44">
        <v>2</v>
      </c>
      <c r="F44">
        <v>33</v>
      </c>
      <c r="G44" t="s">
        <v>24</v>
      </c>
      <c r="H44">
        <v>5</v>
      </c>
      <c r="I44" t="s">
        <v>27</v>
      </c>
      <c r="J44">
        <v>1</v>
      </c>
      <c r="M44">
        <v>1</v>
      </c>
      <c r="N44">
        <v>314</v>
      </c>
      <c r="O44">
        <v>1168232</v>
      </c>
      <c r="P44">
        <v>587214</v>
      </c>
      <c r="Q44">
        <v>440410.5</v>
      </c>
      <c r="R44">
        <v>587214</v>
      </c>
      <c r="S44">
        <v>587214</v>
      </c>
      <c r="T44">
        <v>70928.649999999994</v>
      </c>
      <c r="U44">
        <v>70928.649999999994</v>
      </c>
    </row>
    <row r="45" spans="1:21">
      <c r="A45">
        <v>9</v>
      </c>
      <c r="B45">
        <v>2</v>
      </c>
      <c r="C45">
        <v>2</v>
      </c>
      <c r="D45">
        <v>2022</v>
      </c>
      <c r="E45">
        <v>2</v>
      </c>
      <c r="F45">
        <v>33</v>
      </c>
      <c r="G45" t="s">
        <v>24</v>
      </c>
      <c r="H45">
        <v>5</v>
      </c>
      <c r="I45" t="s">
        <v>27</v>
      </c>
      <c r="J45">
        <v>1</v>
      </c>
      <c r="M45">
        <v>1</v>
      </c>
      <c r="N45">
        <v>317</v>
      </c>
      <c r="O45">
        <v>709956</v>
      </c>
      <c r="P45">
        <v>1290974</v>
      </c>
      <c r="Q45">
        <v>968230.5</v>
      </c>
      <c r="R45">
        <v>709956</v>
      </c>
      <c r="S45">
        <v>709956</v>
      </c>
      <c r="T45">
        <v>56581.9</v>
      </c>
      <c r="U45">
        <v>56581.9</v>
      </c>
    </row>
    <row r="46" spans="1:21">
      <c r="A46">
        <v>9</v>
      </c>
      <c r="B46">
        <v>2</v>
      </c>
      <c r="C46">
        <v>2</v>
      </c>
      <c r="D46">
        <v>2022</v>
      </c>
      <c r="E46">
        <v>2</v>
      </c>
      <c r="F46">
        <v>33</v>
      </c>
      <c r="G46" t="s">
        <v>24</v>
      </c>
      <c r="H46">
        <v>5</v>
      </c>
      <c r="I46" t="s">
        <v>27</v>
      </c>
      <c r="J46">
        <v>1</v>
      </c>
      <c r="M46">
        <v>1</v>
      </c>
      <c r="N46">
        <v>319</v>
      </c>
      <c r="O46">
        <v>431720</v>
      </c>
      <c r="P46">
        <v>431720</v>
      </c>
      <c r="Q46">
        <v>323790</v>
      </c>
      <c r="R46">
        <v>419050</v>
      </c>
      <c r="S46">
        <v>419050</v>
      </c>
      <c r="T46">
        <v>78951.44</v>
      </c>
      <c r="U46">
        <v>78951.44</v>
      </c>
    </row>
    <row r="47" spans="1:21">
      <c r="A47">
        <v>9</v>
      </c>
      <c r="B47">
        <v>2</v>
      </c>
      <c r="C47">
        <v>2</v>
      </c>
      <c r="D47">
        <v>2022</v>
      </c>
      <c r="E47">
        <v>2</v>
      </c>
      <c r="F47">
        <v>33</v>
      </c>
      <c r="G47" t="s">
        <v>24</v>
      </c>
      <c r="H47">
        <v>5</v>
      </c>
      <c r="I47" t="s">
        <v>27</v>
      </c>
      <c r="J47">
        <v>1</v>
      </c>
      <c r="M47">
        <v>2</v>
      </c>
      <c r="N47">
        <v>325</v>
      </c>
      <c r="O47">
        <v>0</v>
      </c>
      <c r="P47">
        <v>650000</v>
      </c>
      <c r="Q47">
        <v>487500</v>
      </c>
      <c r="R47">
        <v>0</v>
      </c>
      <c r="S47">
        <v>0</v>
      </c>
      <c r="T47">
        <v>0</v>
      </c>
      <c r="U47">
        <v>0</v>
      </c>
    </row>
    <row r="48" spans="1:21">
      <c r="A48">
        <v>9</v>
      </c>
      <c r="B48">
        <v>2</v>
      </c>
      <c r="C48">
        <v>2</v>
      </c>
      <c r="D48">
        <v>2022</v>
      </c>
      <c r="E48">
        <v>2</v>
      </c>
      <c r="F48">
        <v>33</v>
      </c>
      <c r="G48" t="s">
        <v>24</v>
      </c>
      <c r="H48">
        <v>5</v>
      </c>
      <c r="I48" t="s">
        <v>27</v>
      </c>
      <c r="J48">
        <v>1</v>
      </c>
      <c r="M48">
        <v>1</v>
      </c>
      <c r="N48">
        <v>331</v>
      </c>
      <c r="O48">
        <v>0</v>
      </c>
      <c r="P48">
        <v>65000</v>
      </c>
      <c r="Q48">
        <v>48750</v>
      </c>
      <c r="R48">
        <v>0</v>
      </c>
      <c r="S48">
        <v>0</v>
      </c>
      <c r="T48">
        <v>0</v>
      </c>
      <c r="U48">
        <v>0</v>
      </c>
    </row>
    <row r="49" spans="1:21">
      <c r="A49">
        <v>9</v>
      </c>
      <c r="B49">
        <v>2</v>
      </c>
      <c r="C49">
        <v>2</v>
      </c>
      <c r="D49">
        <v>2022</v>
      </c>
      <c r="E49">
        <v>2</v>
      </c>
      <c r="F49">
        <v>33</v>
      </c>
      <c r="G49" t="s">
        <v>24</v>
      </c>
      <c r="H49">
        <v>5</v>
      </c>
      <c r="I49" t="s">
        <v>27</v>
      </c>
      <c r="J49">
        <v>1</v>
      </c>
      <c r="M49">
        <v>1</v>
      </c>
      <c r="N49">
        <v>333</v>
      </c>
      <c r="O49">
        <v>1000000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>
        <v>9</v>
      </c>
      <c r="B50">
        <v>2</v>
      </c>
      <c r="C50">
        <v>2</v>
      </c>
      <c r="D50">
        <v>2022</v>
      </c>
      <c r="E50">
        <v>2</v>
      </c>
      <c r="F50">
        <v>33</v>
      </c>
      <c r="G50" t="s">
        <v>24</v>
      </c>
      <c r="H50">
        <v>5</v>
      </c>
      <c r="I50" t="s">
        <v>27</v>
      </c>
      <c r="J50">
        <v>1</v>
      </c>
      <c r="M50">
        <v>1</v>
      </c>
      <c r="N50">
        <v>336</v>
      </c>
      <c r="O50">
        <v>2338032</v>
      </c>
      <c r="P50">
        <v>2338032</v>
      </c>
      <c r="Q50">
        <v>1753524</v>
      </c>
      <c r="R50">
        <v>708298.75</v>
      </c>
      <c r="S50">
        <v>708298.75</v>
      </c>
      <c r="T50">
        <v>311415.07</v>
      </c>
      <c r="U50">
        <v>311415.07</v>
      </c>
    </row>
    <row r="51" spans="1:21">
      <c r="A51">
        <v>9</v>
      </c>
      <c r="B51">
        <v>2</v>
      </c>
      <c r="C51">
        <v>2</v>
      </c>
      <c r="D51">
        <v>2022</v>
      </c>
      <c r="E51">
        <v>2</v>
      </c>
      <c r="F51">
        <v>33</v>
      </c>
      <c r="G51" t="s">
        <v>24</v>
      </c>
      <c r="H51">
        <v>5</v>
      </c>
      <c r="I51" t="s">
        <v>27</v>
      </c>
      <c r="J51">
        <v>1</v>
      </c>
      <c r="M51">
        <v>2</v>
      </c>
      <c r="N51">
        <v>338</v>
      </c>
      <c r="O51">
        <v>99910000</v>
      </c>
      <c r="P51">
        <v>99910000</v>
      </c>
      <c r="Q51">
        <v>72498867.519999996</v>
      </c>
      <c r="R51">
        <v>99107037.450000003</v>
      </c>
      <c r="S51">
        <v>99107037.450000003</v>
      </c>
      <c r="T51">
        <v>65980849.590000004</v>
      </c>
      <c r="U51">
        <v>65980849.590000004</v>
      </c>
    </row>
    <row r="52" spans="1:21">
      <c r="A52">
        <v>9</v>
      </c>
      <c r="B52">
        <v>2</v>
      </c>
      <c r="C52">
        <v>2</v>
      </c>
      <c r="D52">
        <v>2022</v>
      </c>
      <c r="E52">
        <v>2</v>
      </c>
      <c r="F52">
        <v>33</v>
      </c>
      <c r="G52" t="s">
        <v>24</v>
      </c>
      <c r="H52">
        <v>5</v>
      </c>
      <c r="I52" t="s">
        <v>27</v>
      </c>
      <c r="J52">
        <v>1</v>
      </c>
      <c r="M52">
        <v>1</v>
      </c>
      <c r="N52">
        <v>339</v>
      </c>
      <c r="O52">
        <v>394150</v>
      </c>
      <c r="P52">
        <v>313788</v>
      </c>
      <c r="Q52">
        <v>235341</v>
      </c>
      <c r="R52">
        <v>156175.44</v>
      </c>
      <c r="S52">
        <v>156175.44</v>
      </c>
      <c r="T52">
        <v>156175.44</v>
      </c>
      <c r="U52">
        <v>156175.44</v>
      </c>
    </row>
    <row r="53" spans="1:21">
      <c r="A53">
        <v>9</v>
      </c>
      <c r="B53">
        <v>2</v>
      </c>
      <c r="C53">
        <v>2</v>
      </c>
      <c r="D53">
        <v>2022</v>
      </c>
      <c r="E53">
        <v>2</v>
      </c>
      <c r="F53">
        <v>33</v>
      </c>
      <c r="G53" t="s">
        <v>24</v>
      </c>
      <c r="H53">
        <v>5</v>
      </c>
      <c r="I53" t="s">
        <v>27</v>
      </c>
      <c r="J53">
        <v>1</v>
      </c>
      <c r="M53">
        <v>1</v>
      </c>
      <c r="N53">
        <v>345</v>
      </c>
      <c r="O53">
        <v>0</v>
      </c>
      <c r="P53">
        <v>300000</v>
      </c>
      <c r="Q53">
        <v>225000</v>
      </c>
      <c r="R53">
        <v>300000</v>
      </c>
      <c r="S53">
        <v>300000</v>
      </c>
      <c r="T53">
        <v>120043.17</v>
      </c>
      <c r="U53">
        <v>120043.17</v>
      </c>
    </row>
    <row r="54" spans="1:21">
      <c r="A54">
        <v>9</v>
      </c>
      <c r="B54">
        <v>2</v>
      </c>
      <c r="C54">
        <v>2</v>
      </c>
      <c r="D54">
        <v>2022</v>
      </c>
      <c r="E54">
        <v>2</v>
      </c>
      <c r="F54">
        <v>33</v>
      </c>
      <c r="G54" t="s">
        <v>24</v>
      </c>
      <c r="H54">
        <v>5</v>
      </c>
      <c r="I54" t="s">
        <v>27</v>
      </c>
      <c r="J54">
        <v>1</v>
      </c>
      <c r="M54">
        <v>2</v>
      </c>
      <c r="N54">
        <v>345</v>
      </c>
      <c r="O54">
        <v>0</v>
      </c>
      <c r="P54">
        <v>206183</v>
      </c>
      <c r="Q54">
        <v>154637.25</v>
      </c>
      <c r="R54">
        <v>206183</v>
      </c>
      <c r="S54">
        <v>206183</v>
      </c>
      <c r="T54">
        <v>115150.72</v>
      </c>
      <c r="U54">
        <v>115150.72</v>
      </c>
    </row>
    <row r="55" spans="1:21">
      <c r="A55">
        <v>9</v>
      </c>
      <c r="B55">
        <v>2</v>
      </c>
      <c r="C55">
        <v>2</v>
      </c>
      <c r="D55">
        <v>2022</v>
      </c>
      <c r="E55">
        <v>2</v>
      </c>
      <c r="F55">
        <v>33</v>
      </c>
      <c r="G55" t="s">
        <v>24</v>
      </c>
      <c r="H55">
        <v>5</v>
      </c>
      <c r="I55" t="s">
        <v>27</v>
      </c>
      <c r="J55">
        <v>1</v>
      </c>
      <c r="M55">
        <v>1</v>
      </c>
      <c r="N55">
        <v>351</v>
      </c>
      <c r="O55">
        <v>120000</v>
      </c>
      <c r="P55">
        <v>120000</v>
      </c>
      <c r="Q55">
        <v>90000</v>
      </c>
      <c r="R55">
        <v>65000</v>
      </c>
      <c r="S55">
        <v>65000</v>
      </c>
      <c r="T55">
        <v>0</v>
      </c>
      <c r="U55">
        <v>0</v>
      </c>
    </row>
    <row r="56" spans="1:21">
      <c r="A56">
        <v>9</v>
      </c>
      <c r="B56">
        <v>2</v>
      </c>
      <c r="C56">
        <v>2</v>
      </c>
      <c r="D56">
        <v>2022</v>
      </c>
      <c r="E56">
        <v>2</v>
      </c>
      <c r="F56">
        <v>33</v>
      </c>
      <c r="G56" t="s">
        <v>24</v>
      </c>
      <c r="H56">
        <v>5</v>
      </c>
      <c r="I56" t="s">
        <v>27</v>
      </c>
      <c r="J56">
        <v>1</v>
      </c>
      <c r="M56">
        <v>2</v>
      </c>
      <c r="N56">
        <v>351</v>
      </c>
      <c r="O56">
        <v>0</v>
      </c>
      <c r="P56">
        <v>2022000</v>
      </c>
      <c r="Q56">
        <v>1516500</v>
      </c>
      <c r="R56">
        <v>0</v>
      </c>
      <c r="S56">
        <v>0</v>
      </c>
      <c r="T56">
        <v>0</v>
      </c>
      <c r="U56">
        <v>0</v>
      </c>
    </row>
    <row r="57" spans="1:21">
      <c r="A57">
        <v>9</v>
      </c>
      <c r="B57">
        <v>2</v>
      </c>
      <c r="C57">
        <v>2</v>
      </c>
      <c r="D57">
        <v>2022</v>
      </c>
      <c r="E57">
        <v>2</v>
      </c>
      <c r="F57">
        <v>33</v>
      </c>
      <c r="G57" t="s">
        <v>24</v>
      </c>
      <c r="H57">
        <v>5</v>
      </c>
      <c r="I57" t="s">
        <v>27</v>
      </c>
      <c r="J57">
        <v>1</v>
      </c>
      <c r="M57">
        <v>1</v>
      </c>
      <c r="N57">
        <v>353</v>
      </c>
      <c r="O57">
        <v>6983</v>
      </c>
      <c r="P57">
        <v>6983</v>
      </c>
      <c r="Q57">
        <v>5237.25</v>
      </c>
      <c r="R57">
        <v>0</v>
      </c>
      <c r="S57">
        <v>0</v>
      </c>
      <c r="T57">
        <v>0</v>
      </c>
      <c r="U57">
        <v>0</v>
      </c>
    </row>
    <row r="58" spans="1:21">
      <c r="A58">
        <v>9</v>
      </c>
      <c r="B58">
        <v>2</v>
      </c>
      <c r="C58">
        <v>2</v>
      </c>
      <c r="D58">
        <v>2022</v>
      </c>
      <c r="E58">
        <v>2</v>
      </c>
      <c r="F58">
        <v>33</v>
      </c>
      <c r="G58" t="s">
        <v>24</v>
      </c>
      <c r="H58">
        <v>5</v>
      </c>
      <c r="I58" t="s">
        <v>27</v>
      </c>
      <c r="J58">
        <v>1</v>
      </c>
      <c r="M58">
        <v>1</v>
      </c>
      <c r="N58">
        <v>357</v>
      </c>
      <c r="O58">
        <v>2572790</v>
      </c>
      <c r="P58">
        <v>2831090</v>
      </c>
      <c r="Q58">
        <v>2123317.5</v>
      </c>
      <c r="R58">
        <v>2831090</v>
      </c>
      <c r="S58">
        <v>2831090</v>
      </c>
      <c r="T58">
        <v>1374799.15</v>
      </c>
      <c r="U58">
        <v>1374799.15</v>
      </c>
    </row>
    <row r="59" spans="1:21">
      <c r="A59">
        <v>9</v>
      </c>
      <c r="B59">
        <v>2</v>
      </c>
      <c r="C59">
        <v>2</v>
      </c>
      <c r="D59">
        <v>2022</v>
      </c>
      <c r="E59">
        <v>2</v>
      </c>
      <c r="F59">
        <v>33</v>
      </c>
      <c r="G59" t="s">
        <v>24</v>
      </c>
      <c r="H59">
        <v>5</v>
      </c>
      <c r="I59" t="s">
        <v>27</v>
      </c>
      <c r="J59">
        <v>1</v>
      </c>
      <c r="M59">
        <v>2</v>
      </c>
      <c r="N59">
        <v>357</v>
      </c>
      <c r="O59">
        <v>222207</v>
      </c>
      <c r="P59">
        <v>1787207</v>
      </c>
      <c r="Q59">
        <v>1340405.25</v>
      </c>
      <c r="R59">
        <v>1787207</v>
      </c>
      <c r="S59">
        <v>1787207</v>
      </c>
      <c r="T59">
        <v>315440.17</v>
      </c>
      <c r="U59">
        <v>315440.17</v>
      </c>
    </row>
    <row r="60" spans="1:21">
      <c r="A60">
        <v>9</v>
      </c>
      <c r="B60">
        <v>2</v>
      </c>
      <c r="C60">
        <v>2</v>
      </c>
      <c r="D60">
        <v>2022</v>
      </c>
      <c r="E60">
        <v>2</v>
      </c>
      <c r="F60">
        <v>33</v>
      </c>
      <c r="G60" t="s">
        <v>24</v>
      </c>
      <c r="H60">
        <v>5</v>
      </c>
      <c r="I60" t="s">
        <v>27</v>
      </c>
      <c r="J60">
        <v>1</v>
      </c>
      <c r="M60">
        <v>2</v>
      </c>
      <c r="N60">
        <v>358</v>
      </c>
      <c r="O60">
        <v>0</v>
      </c>
      <c r="P60">
        <v>272000</v>
      </c>
      <c r="Q60">
        <v>204000</v>
      </c>
      <c r="R60">
        <v>0</v>
      </c>
      <c r="S60">
        <v>0</v>
      </c>
      <c r="T60">
        <v>0</v>
      </c>
      <c r="U60">
        <v>0</v>
      </c>
    </row>
    <row r="61" spans="1:21">
      <c r="A61">
        <v>9</v>
      </c>
      <c r="B61">
        <v>2</v>
      </c>
      <c r="C61">
        <v>2</v>
      </c>
      <c r="D61">
        <v>2022</v>
      </c>
      <c r="E61">
        <v>2</v>
      </c>
      <c r="F61">
        <v>33</v>
      </c>
      <c r="G61" t="s">
        <v>24</v>
      </c>
      <c r="H61">
        <v>5</v>
      </c>
      <c r="I61" t="s">
        <v>27</v>
      </c>
      <c r="J61">
        <v>1</v>
      </c>
      <c r="M61">
        <v>2</v>
      </c>
      <c r="N61">
        <v>359</v>
      </c>
      <c r="O61">
        <v>6000000</v>
      </c>
      <c r="P61">
        <v>1081389.6100000001</v>
      </c>
      <c r="Q61">
        <v>811042.21</v>
      </c>
      <c r="R61">
        <v>0</v>
      </c>
      <c r="S61">
        <v>0</v>
      </c>
      <c r="T61">
        <v>0</v>
      </c>
      <c r="U61">
        <v>0</v>
      </c>
    </row>
    <row r="62" spans="1:21">
      <c r="A62">
        <v>9</v>
      </c>
      <c r="B62">
        <v>2</v>
      </c>
      <c r="C62">
        <v>2</v>
      </c>
      <c r="D62">
        <v>2022</v>
      </c>
      <c r="E62">
        <v>2</v>
      </c>
      <c r="F62">
        <v>33</v>
      </c>
      <c r="G62" t="s">
        <v>24</v>
      </c>
      <c r="H62">
        <v>5</v>
      </c>
      <c r="I62" t="s">
        <v>27</v>
      </c>
      <c r="J62">
        <v>1</v>
      </c>
      <c r="M62">
        <v>1</v>
      </c>
      <c r="N62">
        <v>383</v>
      </c>
      <c r="O62">
        <v>206183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>
      <c r="A63">
        <v>9</v>
      </c>
      <c r="B63">
        <v>2</v>
      </c>
      <c r="C63">
        <v>2</v>
      </c>
      <c r="D63">
        <v>2022</v>
      </c>
      <c r="E63">
        <v>2</v>
      </c>
      <c r="F63">
        <v>33</v>
      </c>
      <c r="G63" t="s">
        <v>24</v>
      </c>
      <c r="H63">
        <v>5</v>
      </c>
      <c r="I63" t="s">
        <v>27</v>
      </c>
      <c r="J63">
        <v>1</v>
      </c>
      <c r="M63">
        <v>2</v>
      </c>
      <c r="N63">
        <v>391</v>
      </c>
      <c r="O63">
        <v>1500000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>
      <c r="A64">
        <v>9</v>
      </c>
      <c r="B64">
        <v>2</v>
      </c>
      <c r="C64">
        <v>2</v>
      </c>
      <c r="D64">
        <v>2022</v>
      </c>
      <c r="E64">
        <v>2</v>
      </c>
      <c r="F64">
        <v>33</v>
      </c>
      <c r="G64" t="s">
        <v>24</v>
      </c>
      <c r="H64">
        <v>5</v>
      </c>
      <c r="I64" t="s">
        <v>27</v>
      </c>
      <c r="J64">
        <v>1</v>
      </c>
      <c r="M64">
        <v>1</v>
      </c>
      <c r="N64">
        <v>392</v>
      </c>
      <c r="O64">
        <v>2544011</v>
      </c>
      <c r="P64">
        <v>2544011</v>
      </c>
      <c r="Q64">
        <v>1908008.25</v>
      </c>
      <c r="R64">
        <v>953380</v>
      </c>
      <c r="S64">
        <v>953380</v>
      </c>
      <c r="T64">
        <v>874237</v>
      </c>
      <c r="U64">
        <v>874237</v>
      </c>
    </row>
    <row r="65" spans="1:24">
      <c r="A65">
        <v>9</v>
      </c>
      <c r="B65">
        <v>2</v>
      </c>
      <c r="C65">
        <v>2</v>
      </c>
      <c r="D65">
        <v>2022</v>
      </c>
      <c r="E65">
        <v>2</v>
      </c>
      <c r="F65">
        <v>33</v>
      </c>
      <c r="G65" t="s">
        <v>24</v>
      </c>
      <c r="H65">
        <v>5</v>
      </c>
      <c r="I65" t="s">
        <v>27</v>
      </c>
      <c r="J65">
        <v>1</v>
      </c>
      <c r="M65">
        <v>1</v>
      </c>
      <c r="N65">
        <v>396</v>
      </c>
      <c r="O65">
        <v>2339675</v>
      </c>
      <c r="P65">
        <v>2339675</v>
      </c>
      <c r="Q65">
        <v>1754756.25</v>
      </c>
      <c r="R65">
        <v>2316167.71</v>
      </c>
      <c r="S65">
        <v>2316167.71</v>
      </c>
      <c r="T65">
        <v>1501539.39</v>
      </c>
      <c r="U65">
        <v>1501539.39</v>
      </c>
    </row>
    <row r="66" spans="1:24">
      <c r="A66">
        <v>9</v>
      </c>
      <c r="B66">
        <v>2</v>
      </c>
      <c r="C66">
        <v>2</v>
      </c>
      <c r="D66">
        <v>2022</v>
      </c>
      <c r="E66">
        <v>2</v>
      </c>
      <c r="F66">
        <v>33</v>
      </c>
      <c r="G66" t="s">
        <v>24</v>
      </c>
      <c r="H66">
        <v>5</v>
      </c>
      <c r="I66" t="s">
        <v>27</v>
      </c>
      <c r="J66">
        <v>1</v>
      </c>
      <c r="M66">
        <v>2</v>
      </c>
      <c r="N66">
        <v>561</v>
      </c>
      <c r="O66">
        <v>0</v>
      </c>
      <c r="P66">
        <v>1250000</v>
      </c>
      <c r="Q66">
        <v>937500</v>
      </c>
      <c r="R66">
        <v>0</v>
      </c>
      <c r="S66">
        <v>0</v>
      </c>
      <c r="T66">
        <v>0</v>
      </c>
      <c r="U66">
        <v>0</v>
      </c>
    </row>
    <row r="67" spans="1:24">
      <c r="A67">
        <v>9</v>
      </c>
      <c r="B67">
        <v>2</v>
      </c>
      <c r="C67">
        <v>2</v>
      </c>
      <c r="D67">
        <v>2022</v>
      </c>
      <c r="E67">
        <v>2</v>
      </c>
      <c r="F67">
        <v>33</v>
      </c>
      <c r="G67" t="s">
        <v>24</v>
      </c>
      <c r="H67">
        <v>5</v>
      </c>
      <c r="I67" t="s">
        <v>27</v>
      </c>
      <c r="J67">
        <v>1</v>
      </c>
      <c r="M67">
        <v>2</v>
      </c>
      <c r="N67">
        <v>566</v>
      </c>
      <c r="O67">
        <v>0</v>
      </c>
      <c r="P67">
        <v>150000</v>
      </c>
      <c r="Q67">
        <v>112500</v>
      </c>
      <c r="R67">
        <v>0</v>
      </c>
      <c r="S67">
        <v>0</v>
      </c>
      <c r="T67">
        <v>0</v>
      </c>
      <c r="U67">
        <v>0</v>
      </c>
    </row>
    <row r="68" spans="1:24">
      <c r="A68">
        <v>9</v>
      </c>
      <c r="B68">
        <v>2</v>
      </c>
      <c r="C68">
        <v>2</v>
      </c>
      <c r="D68">
        <v>2022</v>
      </c>
      <c r="E68">
        <v>2</v>
      </c>
      <c r="F68">
        <v>33</v>
      </c>
      <c r="G68" t="s">
        <v>24</v>
      </c>
      <c r="H68">
        <v>5</v>
      </c>
      <c r="I68" t="s">
        <v>27</v>
      </c>
      <c r="J68">
        <v>1</v>
      </c>
      <c r="M68">
        <v>2</v>
      </c>
      <c r="N68">
        <v>567</v>
      </c>
      <c r="O68">
        <v>0</v>
      </c>
      <c r="P68">
        <v>6100000</v>
      </c>
      <c r="Q68">
        <v>4575000</v>
      </c>
      <c r="R68">
        <v>291746.17</v>
      </c>
      <c r="S68">
        <v>291746.17</v>
      </c>
      <c r="T68">
        <v>0</v>
      </c>
      <c r="U68">
        <v>0</v>
      </c>
    </row>
    <row r="69" spans="1:24">
      <c r="A69">
        <v>9</v>
      </c>
      <c r="B69">
        <v>2</v>
      </c>
      <c r="C69">
        <v>2</v>
      </c>
      <c r="D69">
        <v>2022</v>
      </c>
      <c r="E69">
        <v>2</v>
      </c>
      <c r="F69">
        <v>33</v>
      </c>
      <c r="G69" t="s">
        <v>24</v>
      </c>
      <c r="H69">
        <v>5</v>
      </c>
      <c r="I69" t="s">
        <v>27</v>
      </c>
      <c r="J69">
        <v>1</v>
      </c>
      <c r="M69">
        <v>2</v>
      </c>
      <c r="N69">
        <v>597</v>
      </c>
      <c r="O69">
        <v>0</v>
      </c>
      <c r="P69">
        <v>1000000</v>
      </c>
      <c r="Q69">
        <v>750000</v>
      </c>
      <c r="R69">
        <v>209899.95</v>
      </c>
      <c r="S69">
        <v>209899.95</v>
      </c>
      <c r="T69">
        <v>209899.95</v>
      </c>
      <c r="U69">
        <v>209899.95</v>
      </c>
    </row>
    <row r="70" spans="1:24">
      <c r="A70">
        <v>9</v>
      </c>
      <c r="B70">
        <v>2</v>
      </c>
      <c r="C70">
        <v>2</v>
      </c>
      <c r="D70">
        <v>2022</v>
      </c>
      <c r="E70">
        <v>2</v>
      </c>
      <c r="F70">
        <v>33</v>
      </c>
      <c r="G70" t="s">
        <v>24</v>
      </c>
      <c r="H70">
        <v>5</v>
      </c>
      <c r="I70" t="s">
        <v>27</v>
      </c>
      <c r="J70">
        <v>1</v>
      </c>
      <c r="M70">
        <v>1</v>
      </c>
      <c r="N70">
        <v>799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X70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showGridLines="0" zoomScaleSheetLayoutView="100" workbookViewId="0">
      <selection activeCell="Q9" sqref="Q9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4.85546875" bestFit="1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39" t="s">
        <v>55</v>
      </c>
      <c r="B1" s="38"/>
      <c r="C1" s="38"/>
      <c r="D1" s="37"/>
      <c r="E1" s="36" t="s">
        <v>54</v>
      </c>
      <c r="F1" s="35"/>
      <c r="G1" s="34" t="s">
        <v>59</v>
      </c>
    </row>
    <row r="2" spans="1:8" ht="28.5" customHeight="1">
      <c r="A2" s="33" t="s">
        <v>52</v>
      </c>
      <c r="B2" s="33"/>
      <c r="C2" s="33"/>
      <c r="D2" s="33"/>
      <c r="E2" s="33"/>
      <c r="F2" s="33"/>
      <c r="G2" s="33"/>
      <c r="H2" s="33"/>
    </row>
    <row r="3" spans="1:8" ht="21" customHeight="1">
      <c r="A3" s="41" t="s">
        <v>58</v>
      </c>
      <c r="B3" s="41"/>
      <c r="C3" s="41"/>
      <c r="D3" s="41"/>
      <c r="E3" s="41"/>
      <c r="F3" s="41"/>
      <c r="G3" s="41"/>
      <c r="H3" s="41"/>
    </row>
    <row r="4" spans="1:8" ht="21" customHeight="1">
      <c r="A4" s="31"/>
      <c r="B4" s="31"/>
      <c r="C4" s="31"/>
      <c r="D4" s="31"/>
      <c r="E4" s="31"/>
      <c r="F4" s="31"/>
      <c r="G4" s="30" t="s">
        <v>50</v>
      </c>
      <c r="H4" s="30"/>
    </row>
    <row r="5" spans="1:8">
      <c r="A5" s="29" t="s">
        <v>49</v>
      </c>
      <c r="B5" s="29"/>
      <c r="C5" s="29"/>
      <c r="D5" s="28"/>
      <c r="E5" s="29" t="s">
        <v>48</v>
      </c>
      <c r="F5" s="29"/>
      <c r="G5" s="29"/>
      <c r="H5" s="28"/>
    </row>
    <row r="6" spans="1:8" ht="48" customHeight="1">
      <c r="A6" s="27" t="s">
        <v>46</v>
      </c>
      <c r="B6" s="27" t="s">
        <v>45</v>
      </c>
      <c r="C6" s="26" t="s">
        <v>47</v>
      </c>
      <c r="D6" s="27"/>
      <c r="E6" s="27" t="s">
        <v>46</v>
      </c>
      <c r="F6" s="27" t="s">
        <v>45</v>
      </c>
      <c r="G6" s="26" t="s">
        <v>44</v>
      </c>
      <c r="H6" s="27" t="s">
        <v>43</v>
      </c>
    </row>
    <row r="7" spans="1:8" ht="25.5" customHeight="1">
      <c r="A7" s="25" t="s">
        <v>42</v>
      </c>
      <c r="B7" s="25"/>
      <c r="C7" s="26"/>
      <c r="D7" s="27"/>
      <c r="E7" s="25" t="s">
        <v>41</v>
      </c>
      <c r="F7" s="25" t="s">
        <v>40</v>
      </c>
      <c r="G7" s="26"/>
      <c r="H7" s="25" t="s">
        <v>39</v>
      </c>
    </row>
    <row r="8" spans="1:8" ht="15.75" thickBot="1">
      <c r="A8" s="24"/>
      <c r="B8" s="24"/>
      <c r="C8" s="24"/>
      <c r="D8" s="24"/>
      <c r="E8" s="24"/>
      <c r="F8" s="24"/>
      <c r="G8" s="24"/>
      <c r="H8" s="21"/>
    </row>
    <row r="9" spans="1:8" ht="15.75" thickBot="1">
      <c r="A9" s="7">
        <v>278355925.5</v>
      </c>
      <c r="B9" s="7">
        <v>371141234</v>
      </c>
      <c r="C9" s="22">
        <f>(+A9/B9)*100</f>
        <v>75</v>
      </c>
      <c r="D9" s="3"/>
      <c r="E9" s="40">
        <v>220342019.86000001</v>
      </c>
      <c r="F9" s="7">
        <v>371141234</v>
      </c>
      <c r="G9" s="22">
        <f>+(E9/F9)*100</f>
        <v>59.368779234052994</v>
      </c>
      <c r="H9" s="21"/>
    </row>
    <row r="10" spans="1:8" ht="15.75" thickBot="1">
      <c r="A10" s="19"/>
      <c r="B10" s="19"/>
      <c r="C10" s="20"/>
      <c r="D10" s="20"/>
      <c r="E10" s="19"/>
      <c r="F10" s="19"/>
      <c r="G10" s="18"/>
      <c r="H10" s="18"/>
    </row>
    <row r="11" spans="1:8" s="14" customFormat="1" ht="43.5" customHeight="1">
      <c r="A11" s="17" t="s">
        <v>57</v>
      </c>
      <c r="B11" s="16"/>
      <c r="C11" s="16"/>
      <c r="D11" s="16"/>
      <c r="E11" s="16"/>
      <c r="F11" s="16"/>
      <c r="G11" s="16"/>
      <c r="H11" s="16"/>
    </row>
    <row r="12" spans="1:8" s="14" customFormat="1" ht="18" customHeight="1">
      <c r="A12" s="15" t="s">
        <v>56</v>
      </c>
      <c r="B12" s="15"/>
      <c r="C12" s="15"/>
      <c r="D12" s="15"/>
      <c r="E12" s="15"/>
      <c r="F12" s="15"/>
      <c r="G12" s="15"/>
      <c r="H12" s="15"/>
    </row>
    <row r="13" spans="1:8">
      <c r="A13" s="12" t="s">
        <v>37</v>
      </c>
      <c r="B13" s="13"/>
      <c r="C13" s="13"/>
      <c r="D13" s="12"/>
      <c r="E13" s="12"/>
      <c r="F13" s="12"/>
      <c r="G13" s="12"/>
      <c r="H13" s="12"/>
    </row>
    <row r="14" spans="1:8">
      <c r="A14" s="1"/>
      <c r="B14" s="11"/>
      <c r="C14" s="11"/>
      <c r="D14" s="1"/>
      <c r="E14" s="1"/>
      <c r="F14" s="1"/>
      <c r="G14" s="1"/>
      <c r="H14" s="1"/>
    </row>
    <row r="15" spans="1:8">
      <c r="A15" s="10" t="s">
        <v>36</v>
      </c>
      <c r="B15" s="10" t="s">
        <v>35</v>
      </c>
      <c r="C15" s="9" t="s">
        <v>34</v>
      </c>
      <c r="D15" s="8" t="s">
        <v>33</v>
      </c>
      <c r="E15" s="5"/>
      <c r="F15" s="1"/>
      <c r="G15" s="1"/>
      <c r="H15" s="1"/>
    </row>
    <row r="16" spans="1:8">
      <c r="A16" s="7">
        <v>51439217.229999997</v>
      </c>
      <c r="B16" s="7">
        <v>371141234</v>
      </c>
      <c r="C16" s="5" t="s">
        <v>32</v>
      </c>
      <c r="D16" s="6">
        <f>+A16/B16*100</f>
        <v>13.859741930480297</v>
      </c>
      <c r="E16" s="5"/>
      <c r="F16" s="1"/>
      <c r="G16" s="1"/>
      <c r="H16" s="1"/>
    </row>
    <row r="17" spans="1:8">
      <c r="A17" s="7">
        <f>+B17*0.4</f>
        <v>148456493.59999999</v>
      </c>
      <c r="B17" s="7">
        <v>371141234</v>
      </c>
      <c r="C17" s="5" t="s">
        <v>31</v>
      </c>
      <c r="D17" s="6">
        <f>+A17/B17*100</f>
        <v>40</v>
      </c>
      <c r="E17" s="5"/>
      <c r="F17" s="4">
        <v>148456493.59999999</v>
      </c>
      <c r="G17" s="1"/>
      <c r="H17" s="1"/>
    </row>
    <row r="18" spans="1:8">
      <c r="A18" s="7">
        <f>+B18*0.75</f>
        <v>278355925.5</v>
      </c>
      <c r="B18" s="7">
        <v>371141234</v>
      </c>
      <c r="C18" s="5" t="s">
        <v>30</v>
      </c>
      <c r="D18" s="6">
        <f>+A18/B18*100</f>
        <v>75</v>
      </c>
      <c r="E18" s="5"/>
      <c r="F18" s="4">
        <v>278355925.5</v>
      </c>
      <c r="G18" s="1"/>
      <c r="H18" s="1"/>
    </row>
    <row r="19" spans="1:8">
      <c r="A19" s="7">
        <f>+B19/1</f>
        <v>371141234</v>
      </c>
      <c r="B19" s="7">
        <v>371141234</v>
      </c>
      <c r="C19" s="5" t="s">
        <v>29</v>
      </c>
      <c r="D19" s="6">
        <f>+A19/B19*100</f>
        <v>100</v>
      </c>
      <c r="E19" s="5"/>
      <c r="F19" s="4">
        <v>371141234</v>
      </c>
      <c r="G19" s="1"/>
      <c r="H19" s="1"/>
    </row>
    <row r="20" spans="1:8">
      <c r="A20" s="3"/>
      <c r="B20" s="3"/>
      <c r="D20" s="2"/>
      <c r="F20" s="1"/>
      <c r="G20" s="1"/>
      <c r="H20" s="1"/>
    </row>
  </sheetData>
  <mergeCells count="11">
    <mergeCell ref="A11:H11"/>
    <mergeCell ref="A12:H12"/>
    <mergeCell ref="A13:H13"/>
    <mergeCell ref="A1:D1"/>
    <mergeCell ref="E1:F1"/>
    <mergeCell ref="A2:H2"/>
    <mergeCell ref="A3:H3"/>
    <mergeCell ref="A5:C5"/>
    <mergeCell ref="E5:G5"/>
    <mergeCell ref="C6:C7"/>
    <mergeCell ref="G6:G7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showGridLines="0" zoomScaleSheetLayoutView="100" workbookViewId="0">
      <selection activeCell="B27" sqref="B27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3.7109375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39" t="s">
        <v>55</v>
      </c>
      <c r="B1" s="38"/>
      <c r="C1" s="38"/>
      <c r="D1" s="37"/>
      <c r="E1" s="36" t="s">
        <v>54</v>
      </c>
      <c r="F1" s="35"/>
      <c r="G1" s="34" t="s">
        <v>53</v>
      </c>
    </row>
    <row r="2" spans="1:8" ht="28.5" customHeight="1">
      <c r="A2" s="33" t="s">
        <v>52</v>
      </c>
      <c r="B2" s="33"/>
      <c r="C2" s="33"/>
      <c r="D2" s="33"/>
      <c r="E2" s="33"/>
      <c r="F2" s="33"/>
      <c r="G2" s="33"/>
      <c r="H2" s="33"/>
    </row>
    <row r="3" spans="1:8" ht="21" customHeight="1">
      <c r="A3" s="32" t="s">
        <v>51</v>
      </c>
      <c r="B3" s="32"/>
      <c r="C3" s="32"/>
      <c r="D3" s="32"/>
      <c r="E3" s="32"/>
      <c r="F3" s="32"/>
      <c r="G3" s="32"/>
      <c r="H3" s="32"/>
    </row>
    <row r="4" spans="1:8" ht="21" customHeight="1">
      <c r="A4" s="31"/>
      <c r="B4" s="31"/>
      <c r="C4" s="31"/>
      <c r="D4" s="31"/>
      <c r="E4" s="31"/>
      <c r="F4" s="31"/>
      <c r="G4" s="30" t="s">
        <v>50</v>
      </c>
      <c r="H4" s="30"/>
    </row>
    <row r="5" spans="1:8">
      <c r="A5" s="29" t="s">
        <v>49</v>
      </c>
      <c r="B5" s="29"/>
      <c r="C5" s="29"/>
      <c r="D5" s="28"/>
      <c r="E5" s="29" t="s">
        <v>48</v>
      </c>
      <c r="F5" s="29"/>
      <c r="G5" s="29"/>
      <c r="H5" s="28"/>
    </row>
    <row r="6" spans="1:8" ht="48" customHeight="1">
      <c r="A6" s="27" t="s">
        <v>46</v>
      </c>
      <c r="B6" s="27" t="s">
        <v>45</v>
      </c>
      <c r="C6" s="26" t="s">
        <v>47</v>
      </c>
      <c r="D6" s="27"/>
      <c r="E6" s="27" t="s">
        <v>46</v>
      </c>
      <c r="F6" s="27" t="s">
        <v>45</v>
      </c>
      <c r="G6" s="26" t="s">
        <v>44</v>
      </c>
      <c r="H6" s="27" t="s">
        <v>43</v>
      </c>
    </row>
    <row r="7" spans="1:8" ht="25.5" customHeight="1">
      <c r="A7" s="25" t="s">
        <v>42</v>
      </c>
      <c r="B7" s="25"/>
      <c r="C7" s="26"/>
      <c r="D7" s="27"/>
      <c r="E7" s="25" t="s">
        <v>41</v>
      </c>
      <c r="F7" s="25" t="s">
        <v>40</v>
      </c>
      <c r="G7" s="26"/>
      <c r="H7" s="25" t="s">
        <v>39</v>
      </c>
    </row>
    <row r="8" spans="1:8">
      <c r="A8" s="24"/>
      <c r="B8" s="24"/>
      <c r="C8" s="24"/>
      <c r="D8" s="24"/>
      <c r="E8" s="24"/>
      <c r="F8" s="24"/>
      <c r="G8" s="24"/>
      <c r="H8" s="21"/>
    </row>
    <row r="9" spans="1:8">
      <c r="A9" s="23">
        <v>278355925.5</v>
      </c>
      <c r="B9" s="7">
        <v>371141234</v>
      </c>
      <c r="C9" s="22">
        <f>(+A9/B9)*100</f>
        <v>75</v>
      </c>
      <c r="D9" s="3"/>
      <c r="E9" s="23">
        <v>278355926</v>
      </c>
      <c r="F9" s="7">
        <v>371141234</v>
      </c>
      <c r="G9" s="22">
        <f>+(E9/F9)*100</f>
        <v>75.000000134719599</v>
      </c>
      <c r="H9" s="21"/>
    </row>
    <row r="10" spans="1:8" ht="15.75" thickBot="1">
      <c r="A10" s="19"/>
      <c r="B10" s="19"/>
      <c r="C10" s="20"/>
      <c r="D10" s="20"/>
      <c r="E10" s="19"/>
      <c r="F10" s="19"/>
      <c r="G10" s="18"/>
      <c r="H10" s="18"/>
    </row>
    <row r="11" spans="1:8" s="14" customFormat="1" ht="43.5" customHeight="1">
      <c r="A11" s="17" t="s">
        <v>38</v>
      </c>
      <c r="B11" s="16"/>
      <c r="C11" s="16"/>
      <c r="D11" s="16"/>
      <c r="E11" s="16"/>
      <c r="F11" s="16"/>
      <c r="G11" s="16"/>
      <c r="H11" s="16"/>
    </row>
    <row r="12" spans="1:8" s="14" customFormat="1" ht="18" customHeight="1">
      <c r="A12" s="15"/>
      <c r="B12" s="15"/>
      <c r="C12" s="15"/>
      <c r="D12" s="15"/>
      <c r="E12" s="15"/>
      <c r="F12" s="15"/>
      <c r="G12" s="15"/>
      <c r="H12" s="15"/>
    </row>
    <row r="13" spans="1:8">
      <c r="A13" s="12" t="s">
        <v>37</v>
      </c>
      <c r="B13" s="13"/>
      <c r="C13" s="13"/>
      <c r="D13" s="12"/>
      <c r="E13" s="12"/>
      <c r="F13" s="12"/>
      <c r="G13" s="12"/>
      <c r="H13" s="12"/>
    </row>
    <row r="14" spans="1:8">
      <c r="A14" s="1"/>
      <c r="B14" s="11"/>
      <c r="C14" s="11"/>
      <c r="D14" s="1"/>
      <c r="E14" s="1"/>
      <c r="F14" s="1"/>
      <c r="G14" s="1"/>
      <c r="H14" s="1"/>
    </row>
    <row r="15" spans="1:8">
      <c r="A15" s="10" t="s">
        <v>36</v>
      </c>
      <c r="B15" s="10" t="s">
        <v>35</v>
      </c>
      <c r="C15" s="9" t="s">
        <v>34</v>
      </c>
      <c r="D15" s="8" t="s">
        <v>33</v>
      </c>
      <c r="E15" s="5"/>
      <c r="F15" s="1"/>
      <c r="G15" s="1"/>
      <c r="H15" s="1"/>
    </row>
    <row r="16" spans="1:8">
      <c r="A16" s="7">
        <v>92785309</v>
      </c>
      <c r="B16" s="7">
        <v>371141234</v>
      </c>
      <c r="C16" s="5" t="s">
        <v>32</v>
      </c>
      <c r="D16" s="6">
        <f>+A16/B16*100</f>
        <v>25.000000134719603</v>
      </c>
      <c r="E16" s="5"/>
      <c r="F16" s="1"/>
      <c r="G16" s="1"/>
      <c r="H16" s="1"/>
    </row>
    <row r="17" spans="1:8">
      <c r="A17" s="7">
        <f>+B17*0.5</f>
        <v>185570617</v>
      </c>
      <c r="B17" s="7">
        <v>371141234</v>
      </c>
      <c r="C17" s="5" t="s">
        <v>31</v>
      </c>
      <c r="D17" s="6">
        <f>+A17/B17*100</f>
        <v>50</v>
      </c>
      <c r="E17" s="5"/>
      <c r="F17" s="4">
        <v>185570617</v>
      </c>
      <c r="G17" s="1"/>
      <c r="H17" s="1"/>
    </row>
    <row r="18" spans="1:8">
      <c r="A18" s="7">
        <f>+B18*0.75</f>
        <v>278355925.5</v>
      </c>
      <c r="B18" s="7">
        <v>371141234</v>
      </c>
      <c r="C18" s="5" t="s">
        <v>30</v>
      </c>
      <c r="D18" s="6">
        <f>+A18/B18*100</f>
        <v>75</v>
      </c>
      <c r="E18" s="5"/>
      <c r="F18" s="4">
        <v>278355925.5</v>
      </c>
      <c r="G18" s="1"/>
      <c r="H18" s="1"/>
    </row>
    <row r="19" spans="1:8">
      <c r="A19" s="7">
        <f>+B19/1</f>
        <v>371141234</v>
      </c>
      <c r="B19" s="7">
        <v>371141234</v>
      </c>
      <c r="C19" s="5" t="s">
        <v>29</v>
      </c>
      <c r="D19" s="6">
        <f>+A19/B19*100</f>
        <v>100</v>
      </c>
      <c r="E19" s="5"/>
      <c r="F19" s="4">
        <v>371141234</v>
      </c>
      <c r="G19" s="1"/>
      <c r="H19" s="1"/>
    </row>
    <row r="20" spans="1:8">
      <c r="A20" s="3"/>
      <c r="B20" s="3"/>
      <c r="D20" s="2"/>
      <c r="F20" s="1"/>
      <c r="G20" s="1"/>
      <c r="H20" s="1"/>
    </row>
  </sheetData>
  <mergeCells count="11">
    <mergeCell ref="C6:C7"/>
    <mergeCell ref="G6:G7"/>
    <mergeCell ref="A11:H11"/>
    <mergeCell ref="A12:H12"/>
    <mergeCell ref="A13:H13"/>
    <mergeCell ref="A1:D1"/>
    <mergeCell ref="E1:F1"/>
    <mergeCell ref="A2:H2"/>
    <mergeCell ref="A3:H3"/>
    <mergeCell ref="A5:C5"/>
    <mergeCell ref="E5:G5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E1" sqref="E1:F1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39" t="s">
        <v>55</v>
      </c>
      <c r="B1" s="38"/>
      <c r="C1" s="38"/>
      <c r="D1" s="37"/>
      <c r="E1" s="36" t="s">
        <v>54</v>
      </c>
      <c r="F1" s="35"/>
      <c r="G1" s="34">
        <v>174452</v>
      </c>
    </row>
    <row r="2" spans="1:9" ht="22.5">
      <c r="B2" s="33" t="s">
        <v>52</v>
      </c>
      <c r="C2" s="33"/>
      <c r="D2" s="33"/>
      <c r="E2" s="33"/>
      <c r="F2" s="33"/>
      <c r="G2" s="33"/>
      <c r="H2" s="33"/>
      <c r="I2" s="21"/>
    </row>
    <row r="3" spans="1:9" ht="18.75">
      <c r="B3" s="41" t="s">
        <v>73</v>
      </c>
      <c r="C3" s="41"/>
      <c r="D3" s="41"/>
      <c r="E3" s="41"/>
      <c r="F3" s="41"/>
      <c r="G3" s="41"/>
      <c r="H3" s="41"/>
      <c r="I3" s="21"/>
    </row>
    <row r="4" spans="1:9" ht="36" customHeight="1">
      <c r="B4" s="31"/>
      <c r="C4" s="31"/>
      <c r="D4" s="31"/>
      <c r="E4" s="31"/>
      <c r="F4" s="31"/>
      <c r="G4" s="55" t="s">
        <v>72</v>
      </c>
      <c r="H4" s="55"/>
      <c r="I4" s="21"/>
    </row>
    <row r="5" spans="1:9">
      <c r="B5" s="29" t="s">
        <v>49</v>
      </c>
      <c r="C5" s="29"/>
      <c r="D5" s="29"/>
      <c r="E5" s="28"/>
      <c r="F5" s="29" t="s">
        <v>48</v>
      </c>
      <c r="G5" s="29"/>
      <c r="H5" s="29"/>
      <c r="I5" s="21"/>
    </row>
    <row r="6" spans="1:9" ht="55.5" customHeight="1">
      <c r="B6" s="27" t="s">
        <v>70</v>
      </c>
      <c r="C6" s="27" t="s">
        <v>69</v>
      </c>
      <c r="D6" s="26" t="s">
        <v>71</v>
      </c>
      <c r="E6" s="27"/>
      <c r="F6" s="27" t="s">
        <v>70</v>
      </c>
      <c r="G6" s="27" t="s">
        <v>69</v>
      </c>
      <c r="H6" s="26" t="s">
        <v>68</v>
      </c>
      <c r="I6" s="21"/>
    </row>
    <row r="7" spans="1:9">
      <c r="B7" s="25"/>
      <c r="C7" s="25" t="s">
        <v>67</v>
      </c>
      <c r="D7" s="26"/>
      <c r="E7" s="27"/>
      <c r="F7" s="25" t="s">
        <v>41</v>
      </c>
      <c r="G7" s="25" t="s">
        <v>40</v>
      </c>
      <c r="H7" s="26"/>
      <c r="I7" s="21"/>
    </row>
    <row r="8" spans="1:9">
      <c r="B8" s="49">
        <v>185570617</v>
      </c>
      <c r="C8" s="53">
        <v>767571549</v>
      </c>
      <c r="D8" s="52">
        <f>+B8/C8</f>
        <v>0.24176328218752152</v>
      </c>
      <c r="E8" s="24"/>
      <c r="F8" s="54">
        <v>185570617</v>
      </c>
      <c r="G8" s="53">
        <v>844442097.83000004</v>
      </c>
      <c r="H8" s="52">
        <f>+F8/G8</f>
        <v>0.21975528870110689</v>
      </c>
      <c r="I8" s="21"/>
    </row>
    <row r="9" spans="1:9" ht="15.75" thickBot="1">
      <c r="B9" s="19"/>
      <c r="C9" s="51"/>
      <c r="D9" s="20"/>
      <c r="E9" s="20"/>
      <c r="F9" s="19"/>
      <c r="G9" s="19"/>
      <c r="H9" s="18"/>
      <c r="I9" s="21"/>
    </row>
    <row r="10" spans="1:9" ht="27.75" customHeight="1">
      <c r="B10" s="17" t="s">
        <v>66</v>
      </c>
      <c r="C10" s="16"/>
      <c r="D10" s="16"/>
      <c r="E10" s="16"/>
      <c r="F10" s="16"/>
      <c r="G10" s="16"/>
      <c r="H10" s="16"/>
      <c r="I10" s="21"/>
    </row>
    <row r="11" spans="1:9" ht="13.5" customHeight="1">
      <c r="B11" s="15" t="s">
        <v>65</v>
      </c>
      <c r="C11" s="15"/>
      <c r="D11" s="15"/>
      <c r="E11" s="15"/>
      <c r="F11" s="15"/>
      <c r="G11" s="15"/>
      <c r="H11" s="15"/>
      <c r="I11" s="21"/>
    </row>
    <row r="12" spans="1:9" ht="24.75" customHeight="1">
      <c r="B12" s="15" t="s">
        <v>64</v>
      </c>
      <c r="C12" s="15"/>
      <c r="D12" s="15"/>
      <c r="E12" s="15"/>
      <c r="F12" s="15"/>
      <c r="G12" s="15"/>
      <c r="H12" s="15"/>
      <c r="I12" s="21"/>
    </row>
    <row r="13" spans="1:9" ht="42" customHeight="1">
      <c r="B13" s="15" t="s">
        <v>63</v>
      </c>
      <c r="C13" s="15"/>
      <c r="D13" s="15"/>
      <c r="E13" s="15"/>
      <c r="F13" s="15"/>
      <c r="G13" s="15"/>
      <c r="H13" s="15"/>
      <c r="I13" s="21"/>
    </row>
    <row r="14" spans="1:9">
      <c r="B14" s="24" t="s">
        <v>37</v>
      </c>
      <c r="C14" s="24"/>
      <c r="D14" s="24"/>
      <c r="E14" s="24"/>
      <c r="F14" s="24"/>
      <c r="G14" s="24"/>
      <c r="H14" s="24"/>
      <c r="I14" s="21"/>
    </row>
    <row r="15" spans="1:9">
      <c r="C15" s="24"/>
      <c r="D15" s="24"/>
      <c r="E15" s="24"/>
      <c r="F15" s="24"/>
      <c r="G15" s="24"/>
      <c r="H15" s="24"/>
      <c r="I15" s="21"/>
    </row>
    <row r="16" spans="1:9">
      <c r="A16" s="5"/>
      <c r="B16" s="50" t="s">
        <v>62</v>
      </c>
      <c r="C16" s="50" t="s">
        <v>61</v>
      </c>
      <c r="D16" s="10" t="s">
        <v>34</v>
      </c>
      <c r="E16" s="10" t="s">
        <v>60</v>
      </c>
      <c r="F16" s="24"/>
      <c r="G16" s="24"/>
      <c r="H16" s="24"/>
      <c r="I16" s="21"/>
    </row>
    <row r="17" spans="1:9">
      <c r="A17" s="5"/>
      <c r="B17" s="49">
        <f>+B18/2</f>
        <v>185570617</v>
      </c>
      <c r="C17" s="49">
        <v>767571549</v>
      </c>
      <c r="D17" s="5" t="s">
        <v>32</v>
      </c>
      <c r="E17" s="45">
        <f>B17/C17</f>
        <v>0.24176328218752152</v>
      </c>
      <c r="F17" s="44">
        <v>185570617</v>
      </c>
      <c r="G17" s="24"/>
      <c r="H17" s="24"/>
      <c r="I17" s="21"/>
    </row>
    <row r="18" spans="1:9">
      <c r="A18" s="5"/>
      <c r="B18" s="48">
        <v>371141234</v>
      </c>
      <c r="C18" s="47">
        <v>1535143098</v>
      </c>
      <c r="D18" s="46" t="s">
        <v>31</v>
      </c>
      <c r="E18" s="45">
        <f>B18/C18</f>
        <v>0.24176328218752152</v>
      </c>
      <c r="F18" s="44"/>
      <c r="G18" s="24"/>
      <c r="H18" s="24"/>
      <c r="I18" s="21"/>
    </row>
    <row r="19" spans="1:9">
      <c r="B19" s="24"/>
      <c r="C19" s="24"/>
      <c r="D19" s="24"/>
      <c r="E19" s="24"/>
      <c r="F19" s="24"/>
      <c r="G19" s="24"/>
      <c r="H19" s="24"/>
      <c r="I19" s="21"/>
    </row>
    <row r="20" spans="1:9">
      <c r="C20" s="43">
        <f>+C18/2</f>
        <v>767571549</v>
      </c>
    </row>
    <row r="21" spans="1:9">
      <c r="B21" s="3"/>
      <c r="C21" s="42"/>
    </row>
    <row r="23" spans="1:9">
      <c r="F23" s="42"/>
    </row>
  </sheetData>
  <mergeCells count="12">
    <mergeCell ref="B10:H10"/>
    <mergeCell ref="B11:H11"/>
    <mergeCell ref="A1:D1"/>
    <mergeCell ref="E1:F1"/>
    <mergeCell ref="B13:H13"/>
    <mergeCell ref="B2:H2"/>
    <mergeCell ref="B12:H12"/>
    <mergeCell ref="B5:D5"/>
    <mergeCell ref="F5:H5"/>
    <mergeCell ref="D6:D7"/>
    <mergeCell ref="H6:H7"/>
    <mergeCell ref="B3:H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E1" sqref="E1:F1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39" t="s">
        <v>55</v>
      </c>
      <c r="B1" s="38"/>
      <c r="C1" s="38"/>
      <c r="D1" s="37"/>
      <c r="E1" s="36" t="s">
        <v>54</v>
      </c>
      <c r="F1" s="35"/>
      <c r="G1" s="34">
        <v>173169</v>
      </c>
    </row>
    <row r="2" spans="1:9" ht="22.5">
      <c r="B2" s="33" t="s">
        <v>52</v>
      </c>
      <c r="C2" s="33"/>
      <c r="D2" s="33"/>
      <c r="E2" s="33"/>
      <c r="F2" s="33"/>
      <c r="G2" s="33"/>
      <c r="H2" s="33"/>
      <c r="I2" s="21"/>
    </row>
    <row r="3" spans="1:9" ht="15.75">
      <c r="B3" s="32" t="s">
        <v>77</v>
      </c>
      <c r="C3" s="32"/>
      <c r="D3" s="32"/>
      <c r="E3" s="32"/>
      <c r="F3" s="32"/>
      <c r="G3" s="32"/>
      <c r="H3" s="32"/>
      <c r="I3" s="21"/>
    </row>
    <row r="4" spans="1:9" ht="36" customHeight="1">
      <c r="B4" s="31"/>
      <c r="C4" s="31"/>
      <c r="D4" s="31"/>
      <c r="E4" s="31"/>
      <c r="F4" s="31"/>
      <c r="G4" s="55" t="s">
        <v>76</v>
      </c>
      <c r="H4" s="55"/>
      <c r="I4" s="21"/>
    </row>
    <row r="5" spans="1:9">
      <c r="B5" s="29" t="s">
        <v>49</v>
      </c>
      <c r="C5" s="29"/>
      <c r="D5" s="29"/>
      <c r="E5" s="28"/>
      <c r="F5" s="29" t="s">
        <v>48</v>
      </c>
      <c r="G5" s="29"/>
      <c r="H5" s="29"/>
      <c r="I5" s="21"/>
    </row>
    <row r="6" spans="1:9" ht="55.5" customHeight="1">
      <c r="B6" s="27" t="s">
        <v>70</v>
      </c>
      <c r="C6" s="27" t="s">
        <v>69</v>
      </c>
      <c r="D6" s="26" t="s">
        <v>71</v>
      </c>
      <c r="E6" s="27"/>
      <c r="F6" s="27" t="s">
        <v>70</v>
      </c>
      <c r="G6" s="27" t="s">
        <v>69</v>
      </c>
      <c r="H6" s="26" t="s">
        <v>68</v>
      </c>
      <c r="I6" s="21"/>
    </row>
    <row r="7" spans="1:9">
      <c r="B7" s="25"/>
      <c r="C7" s="25" t="s">
        <v>67</v>
      </c>
      <c r="D7" s="26"/>
      <c r="E7" s="27"/>
      <c r="F7" s="25" t="s">
        <v>41</v>
      </c>
      <c r="G7" s="25" t="s">
        <v>40</v>
      </c>
      <c r="H7" s="26"/>
      <c r="I7" s="21"/>
    </row>
    <row r="8" spans="1:9">
      <c r="B8" s="49">
        <v>371141234</v>
      </c>
      <c r="C8" s="53">
        <v>318950912</v>
      </c>
      <c r="D8" s="52">
        <f>+((B8/C8)-1)*100</f>
        <v>16.363120479178939</v>
      </c>
      <c r="E8" s="24"/>
      <c r="F8" s="54">
        <v>0</v>
      </c>
      <c r="G8" s="53">
        <v>0</v>
      </c>
      <c r="H8" s="52" t="e">
        <f>+F8/G8</f>
        <v>#DIV/0!</v>
      </c>
      <c r="I8" s="21"/>
    </row>
    <row r="9" spans="1:9" ht="15.75" thickBot="1">
      <c r="B9" s="19"/>
      <c r="C9" s="51"/>
      <c r="D9" s="20"/>
      <c r="E9" s="20"/>
      <c r="F9" s="19"/>
      <c r="G9" s="19"/>
      <c r="H9" s="18"/>
      <c r="I9" s="21"/>
    </row>
    <row r="10" spans="1:9" ht="52.5" customHeight="1" thickBot="1">
      <c r="B10" s="17" t="s">
        <v>75</v>
      </c>
      <c r="C10" s="16"/>
      <c r="D10" s="16"/>
      <c r="E10" s="16"/>
      <c r="F10" s="16"/>
      <c r="G10" s="16"/>
      <c r="H10" s="16"/>
      <c r="I10" s="21"/>
    </row>
    <row r="11" spans="1:9" ht="13.5" customHeight="1" thickBot="1">
      <c r="B11" s="57">
        <v>2022</v>
      </c>
      <c r="C11" s="57">
        <v>2021</v>
      </c>
      <c r="D11" s="56"/>
      <c r="E11" s="56"/>
      <c r="F11" s="56"/>
      <c r="G11" s="56"/>
      <c r="H11" s="56"/>
      <c r="I11" s="21"/>
    </row>
    <row r="12" spans="1:9">
      <c r="A12" s="5"/>
      <c r="B12" s="50" t="s">
        <v>62</v>
      </c>
      <c r="C12" s="50" t="s">
        <v>61</v>
      </c>
      <c r="D12" s="10" t="s">
        <v>34</v>
      </c>
      <c r="E12" s="10" t="s">
        <v>60</v>
      </c>
      <c r="F12" s="24"/>
      <c r="G12" s="24"/>
      <c r="H12" s="24"/>
      <c r="I12" s="21"/>
    </row>
    <row r="13" spans="1:9">
      <c r="A13" s="5"/>
      <c r="B13" s="49">
        <v>371141234</v>
      </c>
      <c r="C13" s="49">
        <v>318950912</v>
      </c>
      <c r="D13" s="5" t="s">
        <v>74</v>
      </c>
      <c r="E13" s="45">
        <f>((B13/C13)-1)*100</f>
        <v>16.363120479178939</v>
      </c>
      <c r="F13" s="44"/>
      <c r="G13" s="24"/>
      <c r="H13" s="24"/>
      <c r="I13" s="21"/>
    </row>
    <row r="14" spans="1:9">
      <c r="B14" s="44"/>
      <c r="C14" s="44"/>
      <c r="D14" s="24"/>
      <c r="E14" s="24"/>
      <c r="F14" s="24"/>
      <c r="G14" s="24"/>
      <c r="H14" s="24"/>
      <c r="I14" s="21"/>
    </row>
  </sheetData>
  <mergeCells count="9">
    <mergeCell ref="D6:D7"/>
    <mergeCell ref="H6:H7"/>
    <mergeCell ref="B10:H10"/>
    <mergeCell ref="A1:D1"/>
    <mergeCell ref="E1:F1"/>
    <mergeCell ref="B2:H2"/>
    <mergeCell ref="B3:H3"/>
    <mergeCell ref="B5:D5"/>
    <mergeCell ref="F5:H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="110" zoomScaleNormal="110" workbookViewId="0">
      <selection activeCell="A7" sqref="A7"/>
    </sheetView>
  </sheetViews>
  <sheetFormatPr baseColWidth="10" defaultRowHeight="15"/>
  <cols>
    <col min="1" max="1" width="36.85546875" customWidth="1"/>
    <col min="2" max="2" width="17.85546875" customWidth="1"/>
    <col min="3" max="3" width="12.28515625" customWidth="1"/>
    <col min="4" max="4" width="2.5703125" customWidth="1"/>
    <col min="5" max="5" width="16.42578125" customWidth="1"/>
    <col min="6" max="6" width="15.140625" customWidth="1"/>
    <col min="7" max="7" width="17.28515625" customWidth="1"/>
  </cols>
  <sheetData>
    <row r="1" spans="1:9" ht="19.5" thickBot="1">
      <c r="A1" s="82" t="s">
        <v>55</v>
      </c>
      <c r="B1" s="36" t="s">
        <v>54</v>
      </c>
      <c r="C1" s="35"/>
      <c r="D1" s="81"/>
      <c r="E1" s="34" t="s">
        <v>92</v>
      </c>
      <c r="F1" s="80"/>
    </row>
    <row r="2" spans="1:9" ht="32.25" customHeight="1">
      <c r="A2" s="33" t="s">
        <v>52</v>
      </c>
      <c r="B2" s="33"/>
      <c r="C2" s="33"/>
      <c r="D2" s="33"/>
      <c r="E2" s="33"/>
      <c r="F2" s="33"/>
    </row>
    <row r="3" spans="1:9" ht="18.75">
      <c r="A3" s="41" t="s">
        <v>91</v>
      </c>
      <c r="B3" s="41"/>
      <c r="C3" s="41"/>
      <c r="D3" s="41"/>
      <c r="E3" s="41"/>
      <c r="F3" s="41"/>
    </row>
    <row r="4" spans="1:9" ht="27.75" customHeight="1">
      <c r="A4" s="31"/>
      <c r="B4" s="31"/>
      <c r="C4" s="55" t="s">
        <v>90</v>
      </c>
      <c r="D4" s="55"/>
    </row>
    <row r="5" spans="1:9" ht="33" customHeight="1">
      <c r="A5" s="78" t="s">
        <v>89</v>
      </c>
      <c r="B5" s="79" t="s">
        <v>49</v>
      </c>
      <c r="C5" s="79"/>
      <c r="D5" s="27"/>
      <c r="E5" s="79" t="s">
        <v>48</v>
      </c>
      <c r="F5" s="79"/>
    </row>
    <row r="6" spans="1:9" ht="38.25">
      <c r="A6" s="78"/>
      <c r="B6" s="27" t="s">
        <v>88</v>
      </c>
      <c r="C6" s="77" t="s">
        <v>87</v>
      </c>
      <c r="D6" s="77"/>
      <c r="E6" s="27" t="s">
        <v>88</v>
      </c>
      <c r="F6" s="27" t="s">
        <v>87</v>
      </c>
    </row>
    <row r="7" spans="1:9" ht="25.5" customHeight="1">
      <c r="A7" s="76" t="s">
        <v>86</v>
      </c>
      <c r="B7" s="75">
        <f>B8+B13</f>
        <v>371141234</v>
      </c>
      <c r="C7" s="68"/>
      <c r="D7" s="68"/>
      <c r="E7" s="73">
        <f>E8+E13</f>
        <v>0</v>
      </c>
      <c r="F7" s="68"/>
      <c r="G7" s="62">
        <v>371141234</v>
      </c>
      <c r="H7" s="62"/>
      <c r="I7" s="68"/>
    </row>
    <row r="8" spans="1:9">
      <c r="A8" s="76" t="s">
        <v>85</v>
      </c>
      <c r="B8" s="75">
        <f>+B9+B10+B11+B12</f>
        <v>189422051</v>
      </c>
      <c r="C8" s="74">
        <f>+B8/B7*100</f>
        <v>51.037727325118496</v>
      </c>
      <c r="D8" s="68"/>
      <c r="E8" s="73">
        <f>SUM(E9:E12)</f>
        <v>0</v>
      </c>
      <c r="F8" s="72" t="e">
        <f>+E8/E7*100</f>
        <v>#DIV/0!</v>
      </c>
      <c r="G8" s="68">
        <v>189422051</v>
      </c>
      <c r="H8" s="62"/>
      <c r="I8" s="62"/>
    </row>
    <row r="9" spans="1:9" ht="17.25" customHeight="1">
      <c r="A9" s="71" t="s">
        <v>84</v>
      </c>
      <c r="B9" s="70">
        <v>0</v>
      </c>
      <c r="C9" s="58"/>
      <c r="D9" s="58"/>
      <c r="E9" s="69">
        <v>0</v>
      </c>
      <c r="F9" s="68"/>
      <c r="G9" s="62"/>
      <c r="H9" s="62"/>
      <c r="I9" s="62"/>
    </row>
    <row r="10" spans="1:9" ht="17.25" customHeight="1">
      <c r="A10" s="71" t="s">
        <v>83</v>
      </c>
      <c r="B10" s="70">
        <v>27694844</v>
      </c>
      <c r="C10" s="58"/>
      <c r="D10" s="58"/>
      <c r="E10" s="69">
        <v>0</v>
      </c>
      <c r="F10" s="68"/>
      <c r="G10" s="62"/>
      <c r="H10" s="62"/>
      <c r="I10" s="62"/>
    </row>
    <row r="11" spans="1:9">
      <c r="A11" s="71" t="s">
        <v>82</v>
      </c>
      <c r="B11" s="70">
        <v>99910000</v>
      </c>
      <c r="C11" s="58"/>
      <c r="D11" s="58"/>
      <c r="E11" s="69">
        <v>0</v>
      </c>
      <c r="F11" s="68"/>
      <c r="G11" s="62"/>
      <c r="H11" s="62"/>
      <c r="I11" s="62"/>
    </row>
    <row r="12" spans="1:9">
      <c r="A12" s="71" t="s">
        <v>81</v>
      </c>
      <c r="B12" s="70">
        <v>61817207</v>
      </c>
      <c r="C12" s="58"/>
      <c r="D12" s="58"/>
      <c r="E12" s="69">
        <v>0</v>
      </c>
      <c r="F12" s="68"/>
      <c r="G12" s="62"/>
      <c r="H12" s="62"/>
      <c r="I12" s="62"/>
    </row>
    <row r="13" spans="1:9">
      <c r="A13" s="67" t="s">
        <v>80</v>
      </c>
      <c r="B13" s="66">
        <v>181719183</v>
      </c>
      <c r="C13" s="63"/>
      <c r="D13" s="65"/>
      <c r="E13" s="64">
        <v>0</v>
      </c>
      <c r="F13" s="63"/>
      <c r="G13" s="62"/>
      <c r="H13" s="62"/>
      <c r="I13" s="62"/>
    </row>
    <row r="14" spans="1:9" ht="110.25" customHeight="1">
      <c r="A14" s="15" t="s">
        <v>79</v>
      </c>
      <c r="B14" s="15"/>
      <c r="C14" s="15"/>
      <c r="D14" s="15"/>
      <c r="E14" s="15"/>
      <c r="F14" s="15"/>
    </row>
    <row r="15" spans="1:9" ht="64.5" customHeight="1">
      <c r="A15" s="15" t="s">
        <v>78</v>
      </c>
      <c r="B15" s="15"/>
      <c r="C15" s="15"/>
      <c r="D15" s="15"/>
      <c r="E15" s="15"/>
      <c r="F15" s="15"/>
    </row>
    <row r="16" spans="1:9" ht="26.25" customHeight="1">
      <c r="A16" s="15"/>
      <c r="B16" s="61"/>
      <c r="C16" s="61"/>
      <c r="D16" s="15"/>
      <c r="E16" s="15"/>
      <c r="F16" s="15"/>
    </row>
    <row r="18" spans="1:5">
      <c r="D18" s="60"/>
    </row>
    <row r="19" spans="1:5">
      <c r="D19" s="60"/>
    </row>
    <row r="20" spans="1:5">
      <c r="D20" s="60"/>
    </row>
    <row r="21" spans="1:5">
      <c r="D21" s="60"/>
    </row>
    <row r="22" spans="1:5">
      <c r="A22" s="59"/>
      <c r="B22" s="58"/>
      <c r="C22" s="58"/>
      <c r="D22" s="58"/>
      <c r="E22" s="58"/>
    </row>
  </sheetData>
  <mergeCells count="9">
    <mergeCell ref="B1:C1"/>
    <mergeCell ref="A14:F14"/>
    <mergeCell ref="A15:F15"/>
    <mergeCell ref="A16:F16"/>
    <mergeCell ref="A2:F2"/>
    <mergeCell ref="A3:F3"/>
    <mergeCell ref="A5:A6"/>
    <mergeCell ref="B5:C5"/>
    <mergeCell ref="E5:F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workbookViewId="0">
      <selection activeCell="I9" sqref="I9"/>
    </sheetView>
  </sheetViews>
  <sheetFormatPr baseColWidth="10" defaultRowHeight="15"/>
  <cols>
    <col min="1" max="1" width="3.7109375" customWidth="1"/>
    <col min="2" max="2" width="36.28515625" customWidth="1"/>
    <col min="3" max="3" width="39" customWidth="1"/>
    <col min="4" max="4" width="32.28515625" customWidth="1"/>
    <col min="12" max="12" width="24.7109375" customWidth="1"/>
  </cols>
  <sheetData>
    <row r="1" spans="1:12" ht="15.75" thickBot="1"/>
    <row r="2" spans="1:12" ht="19.5" thickBot="1">
      <c r="B2" s="39" t="s">
        <v>55</v>
      </c>
      <c r="C2" s="37"/>
      <c r="D2" s="107" t="s">
        <v>54</v>
      </c>
    </row>
    <row r="3" spans="1:12" ht="26.25">
      <c r="A3" s="106" t="s">
        <v>105</v>
      </c>
      <c r="B3" s="106"/>
      <c r="C3" s="106"/>
      <c r="D3" s="106"/>
    </row>
    <row r="4" spans="1:12" ht="18.75">
      <c r="A4" s="41" t="s">
        <v>104</v>
      </c>
      <c r="B4" s="41"/>
      <c r="C4" s="41"/>
      <c r="D4" s="41"/>
      <c r="J4" s="105" t="s">
        <v>103</v>
      </c>
      <c r="K4" s="105"/>
      <c r="L4" s="105"/>
    </row>
    <row r="5" spans="1:12" ht="18.75">
      <c r="A5" s="31"/>
      <c r="B5" s="31"/>
      <c r="C5" s="104" t="s">
        <v>50</v>
      </c>
      <c r="D5" s="104"/>
    </row>
    <row r="6" spans="1:12">
      <c r="A6" s="103"/>
      <c r="B6" s="103" t="s">
        <v>102</v>
      </c>
      <c r="C6" s="103" t="s">
        <v>101</v>
      </c>
      <c r="D6" s="101"/>
      <c r="K6">
        <v>5</v>
      </c>
      <c r="L6" t="s">
        <v>100</v>
      </c>
    </row>
    <row r="7" spans="1:12" ht="29.25">
      <c r="A7" s="103" t="s">
        <v>99</v>
      </c>
      <c r="B7" s="102"/>
      <c r="C7" s="102" t="s">
        <v>67</v>
      </c>
      <c r="D7" s="101" t="s">
        <v>98</v>
      </c>
      <c r="J7" s="98"/>
      <c r="K7">
        <v>17</v>
      </c>
      <c r="L7" t="s">
        <v>97</v>
      </c>
    </row>
    <row r="8" spans="1:12">
      <c r="A8" s="100">
        <v>1</v>
      </c>
      <c r="B8" s="100">
        <v>5</v>
      </c>
      <c r="C8" s="100">
        <v>23</v>
      </c>
      <c r="D8" s="99">
        <f>+(B8/C8)*100</f>
        <v>21.739130434782609</v>
      </c>
      <c r="E8" s="94" t="s">
        <v>96</v>
      </c>
      <c r="I8">
        <v>169354</v>
      </c>
      <c r="J8" s="98"/>
      <c r="K8">
        <v>1</v>
      </c>
      <c r="L8" t="s">
        <v>95</v>
      </c>
    </row>
    <row r="9" spans="1:12">
      <c r="A9" s="100">
        <v>2</v>
      </c>
      <c r="B9" s="100">
        <v>1</v>
      </c>
      <c r="C9" s="100">
        <v>23</v>
      </c>
      <c r="D9" s="99">
        <f>+(B9/C9)*100</f>
        <v>4.3478260869565215</v>
      </c>
      <c r="E9" s="94" t="s">
        <v>94</v>
      </c>
      <c r="I9">
        <v>170586</v>
      </c>
      <c r="J9" s="98"/>
    </row>
    <row r="10" spans="1:12" ht="15.75" thickBot="1">
      <c r="A10" s="100">
        <v>3</v>
      </c>
      <c r="B10" s="100">
        <v>17</v>
      </c>
      <c r="C10" s="100">
        <v>23</v>
      </c>
      <c r="D10" s="99">
        <f>+(B10/C10)*100</f>
        <v>73.91304347826086</v>
      </c>
      <c r="E10" s="94" t="s">
        <v>93</v>
      </c>
      <c r="I10">
        <v>169772</v>
      </c>
      <c r="J10" s="98"/>
    </row>
    <row r="11" spans="1:12" ht="15.75" thickBot="1">
      <c r="A11" s="96"/>
      <c r="B11" s="96"/>
      <c r="C11" s="96"/>
      <c r="D11" s="95"/>
      <c r="E11" s="94"/>
      <c r="K11" s="97">
        <f>SUM(K6:K10)</f>
        <v>23</v>
      </c>
    </row>
    <row r="12" spans="1:12">
      <c r="A12" s="96"/>
      <c r="B12" s="96"/>
      <c r="C12" s="96"/>
      <c r="D12" s="95"/>
      <c r="E12" s="94"/>
      <c r="J12" s="83"/>
    </row>
    <row r="13" spans="1:12" ht="15.75" thickBot="1">
      <c r="A13" s="93"/>
      <c r="B13" s="92"/>
      <c r="C13" s="92"/>
      <c r="D13" s="91"/>
      <c r="E13" s="90"/>
    </row>
    <row r="14" spans="1:12">
      <c r="A14" s="89"/>
      <c r="B14" s="88">
        <f>SUM(B8:B13)</f>
        <v>23</v>
      </c>
      <c r="C14" s="88">
        <f>SUM(C8:C13)/3</f>
        <v>23</v>
      </c>
      <c r="D14" s="88">
        <f>SUM(D8:D13)</f>
        <v>100</v>
      </c>
      <c r="E14" s="87">
        <f>+B14/C14*100</f>
        <v>100</v>
      </c>
    </row>
    <row r="15" spans="1:12" ht="31.5" customHeight="1">
      <c r="A15" s="86"/>
      <c r="B15" s="85"/>
      <c r="C15" s="85"/>
      <c r="D15" s="85"/>
      <c r="E15" s="84"/>
    </row>
    <row r="16" spans="1:12" ht="36" customHeight="1">
      <c r="A16" s="15"/>
      <c r="B16" s="15"/>
      <c r="C16" s="15"/>
      <c r="D16" s="15"/>
      <c r="J16" s="83"/>
    </row>
    <row r="17" spans="1:4" ht="29.25" customHeight="1">
      <c r="A17" s="15"/>
      <c r="B17" s="15"/>
      <c r="C17" s="15"/>
      <c r="D17" s="15"/>
    </row>
    <row r="18" spans="1:4">
      <c r="A18" s="15"/>
      <c r="B18" s="15"/>
      <c r="C18" s="15"/>
      <c r="D18" s="15"/>
    </row>
  </sheetData>
  <mergeCells count="9">
    <mergeCell ref="J4:L4"/>
    <mergeCell ref="A18:D18"/>
    <mergeCell ref="B2:C2"/>
    <mergeCell ref="A3:D3"/>
    <mergeCell ref="A4:D4"/>
    <mergeCell ref="C5:D5"/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6:S52"/>
  <sheetViews>
    <sheetView showGridLines="0" zoomScaleSheetLayoutView="70" workbookViewId="0">
      <pane ySplit="9" topLeftCell="A10" activePane="bottomLeft" state="frozen"/>
      <selection pane="bottomLeft" activeCell="J23" sqref="J23:J24"/>
    </sheetView>
  </sheetViews>
  <sheetFormatPr baseColWidth="10" defaultColWidth="11.42578125" defaultRowHeight="11.25"/>
  <cols>
    <col min="1" max="1" width="1.85546875" style="114" customWidth="1"/>
    <col min="2" max="2" width="3.140625" style="113" bestFit="1" customWidth="1"/>
    <col min="3" max="4" width="15" style="113" customWidth="1"/>
    <col min="5" max="5" width="28.85546875" style="112" customWidth="1"/>
    <col min="6" max="6" width="12.28515625" style="111" hidden="1" customWidth="1"/>
    <col min="7" max="7" width="14.5703125" style="111" hidden="1" customWidth="1"/>
    <col min="8" max="8" width="7.5703125" style="110" hidden="1" customWidth="1"/>
    <col min="9" max="9" width="15.140625" style="109" bestFit="1" customWidth="1"/>
    <col min="10" max="10" width="15.42578125" style="109" customWidth="1"/>
    <col min="11" max="12" width="15" style="109" customWidth="1"/>
    <col min="13" max="13" width="18.140625" style="109" bestFit="1" customWidth="1"/>
    <col min="14" max="14" width="19.140625" style="109" customWidth="1"/>
    <col min="15" max="15" width="21.7109375" style="109" customWidth="1"/>
    <col min="16" max="19" width="19.140625" style="109" customWidth="1"/>
    <col min="20" max="16384" width="11.42578125" style="108"/>
  </cols>
  <sheetData>
    <row r="6" spans="1:19" ht="15">
      <c r="M6" s="139"/>
      <c r="N6" s="139"/>
      <c r="O6" s="140"/>
      <c r="P6" s="139"/>
      <c r="Q6" s="139"/>
      <c r="R6" s="139"/>
      <c r="S6" s="139"/>
    </row>
    <row r="7" spans="1:19" ht="30.75" thickBot="1">
      <c r="E7" s="138" t="s">
        <v>130</v>
      </c>
    </row>
    <row r="8" spans="1:19" ht="13.5" thickBot="1">
      <c r="I8" s="137">
        <f>+SUBTOTAL(9,I10:I10)</f>
        <v>1000000</v>
      </c>
      <c r="J8" s="137">
        <f>+SUBTOTAL(9,J10:J10)</f>
        <v>1000000</v>
      </c>
      <c r="K8" s="137">
        <f>+SUBTOTAL(9,K10:K10)</f>
        <v>750000</v>
      </c>
      <c r="L8" s="137">
        <f>+SUBTOTAL(9,L10:L10)</f>
        <v>209899.95</v>
      </c>
      <c r="M8" s="137">
        <f>+SUBTOTAL(9,M10:M10)</f>
        <v>209899.95</v>
      </c>
      <c r="N8" s="137">
        <f>+SUBTOTAL(9,N10:N10)</f>
        <v>209899.95</v>
      </c>
      <c r="O8" s="137"/>
      <c r="P8" s="137"/>
      <c r="Q8" s="137"/>
      <c r="R8" s="137"/>
      <c r="S8" s="137"/>
    </row>
    <row r="9" spans="1:19" s="126" customFormat="1" ht="25.5" customHeight="1">
      <c r="A9" s="136"/>
      <c r="B9" s="135" t="s">
        <v>129</v>
      </c>
      <c r="C9" s="135" t="s">
        <v>128</v>
      </c>
      <c r="D9" s="135"/>
      <c r="E9" s="134" t="s">
        <v>127</v>
      </c>
      <c r="F9" s="133" t="s">
        <v>126</v>
      </c>
      <c r="G9" s="132"/>
      <c r="H9" s="131" t="s">
        <v>125</v>
      </c>
      <c r="I9" s="130" t="s">
        <v>124</v>
      </c>
      <c r="J9" s="130" t="s">
        <v>123</v>
      </c>
      <c r="K9" s="129" t="s">
        <v>122</v>
      </c>
      <c r="L9" s="128" t="s">
        <v>121</v>
      </c>
      <c r="M9" s="128" t="s">
        <v>120</v>
      </c>
      <c r="N9" s="128" t="s">
        <v>119</v>
      </c>
      <c r="O9" s="127" t="s">
        <v>118</v>
      </c>
      <c r="P9" s="127" t="s">
        <v>117</v>
      </c>
      <c r="Q9" s="127" t="s">
        <v>116</v>
      </c>
      <c r="R9" s="127" t="s">
        <v>115</v>
      </c>
      <c r="S9" s="127"/>
    </row>
    <row r="10" spans="1:19" ht="45">
      <c r="A10" s="125"/>
      <c r="B10" s="124">
        <v>1</v>
      </c>
      <c r="C10" s="124" t="s">
        <v>114</v>
      </c>
      <c r="D10" s="124" t="s">
        <v>113</v>
      </c>
      <c r="E10" s="123" t="s">
        <v>112</v>
      </c>
      <c r="F10" s="122" t="s">
        <v>111</v>
      </c>
      <c r="G10" s="122" t="s">
        <v>97</v>
      </c>
      <c r="H10" s="121">
        <v>618.74</v>
      </c>
      <c r="I10" s="120">
        <v>1000000</v>
      </c>
      <c r="J10" s="120">
        <v>1000000</v>
      </c>
      <c r="K10" s="120">
        <f>+J10*0.75</f>
        <v>750000</v>
      </c>
      <c r="L10" s="120">
        <v>209899.95</v>
      </c>
      <c r="M10" s="120">
        <v>209899.95</v>
      </c>
      <c r="N10" s="120">
        <v>209899.95</v>
      </c>
      <c r="O10" s="117" t="s">
        <v>107</v>
      </c>
      <c r="P10" s="120"/>
      <c r="Q10" s="119">
        <f>+R10*S10</f>
        <v>0.20989995</v>
      </c>
      <c r="R10" s="119">
        <v>1</v>
      </c>
      <c r="S10" s="118">
        <f>+N10/J10</f>
        <v>0.20989995</v>
      </c>
    </row>
    <row r="11" spans="1:19" ht="54">
      <c r="A11" s="125"/>
      <c r="B11" s="124">
        <v>2</v>
      </c>
      <c r="C11" s="124" t="s">
        <v>110</v>
      </c>
      <c r="D11" s="124" t="s">
        <v>109</v>
      </c>
      <c r="E11" s="123" t="s">
        <v>108</v>
      </c>
      <c r="F11" s="122"/>
      <c r="G11" s="122"/>
      <c r="H11" s="121"/>
      <c r="I11" s="120">
        <v>7500000</v>
      </c>
      <c r="J11" s="120">
        <v>7500000</v>
      </c>
      <c r="K11" s="120">
        <v>5625000</v>
      </c>
      <c r="L11" s="120">
        <v>291746.17</v>
      </c>
      <c r="M11" s="120">
        <v>291746.17</v>
      </c>
      <c r="N11" s="120">
        <v>0</v>
      </c>
      <c r="O11" s="117" t="s">
        <v>106</v>
      </c>
      <c r="P11" s="120"/>
      <c r="Q11" s="119">
        <f>+R11*S11</f>
        <v>0</v>
      </c>
      <c r="R11" s="119">
        <v>0</v>
      </c>
      <c r="S11" s="118">
        <f>+N11/J11</f>
        <v>0</v>
      </c>
    </row>
    <row r="12" spans="1:19">
      <c r="E12" s="116"/>
      <c r="I12" s="115"/>
      <c r="J12" s="115"/>
      <c r="K12" s="115"/>
      <c r="L12" s="115"/>
      <c r="M12" s="115"/>
      <c r="N12" s="115"/>
      <c r="O12" s="115" t="s">
        <v>107</v>
      </c>
      <c r="P12" s="115" t="s">
        <v>27</v>
      </c>
      <c r="Q12" s="115"/>
      <c r="R12" s="115"/>
      <c r="S12" s="115"/>
    </row>
    <row r="13" spans="1:19">
      <c r="E13" s="116"/>
      <c r="I13" s="115"/>
      <c r="J13" s="115"/>
      <c r="K13" s="115"/>
      <c r="L13" s="115"/>
      <c r="M13" s="115"/>
      <c r="N13" s="115"/>
      <c r="O13" s="117" t="s">
        <v>106</v>
      </c>
      <c r="P13" s="115" t="s">
        <v>27</v>
      </c>
      <c r="Q13" s="115"/>
      <c r="R13" s="115"/>
      <c r="S13" s="115"/>
    </row>
    <row r="14" spans="1:19">
      <c r="E14" s="116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>
      <c r="E15" s="116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  <row r="16" spans="1:19">
      <c r="E16" s="116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5:19">
      <c r="E17" s="116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5:19">
      <c r="E18" s="116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5:19">
      <c r="E19" s="116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</row>
    <row r="20" spans="5:19">
      <c r="E20" s="116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</row>
    <row r="21" spans="5:19">
      <c r="E21" s="11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5:19">
      <c r="E22" s="116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5:19">
      <c r="E23" s="116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5:19">
      <c r="E24" s="116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5:19">
      <c r="E25" s="116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  <row r="26" spans="5:19">
      <c r="E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5:19">
      <c r="E27" s="116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5:19">
      <c r="E28" s="116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5:19">
      <c r="E29" s="116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5:19">
      <c r="E30" s="116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5:19">
      <c r="E31" s="116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5:19">
      <c r="E32" s="116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5:19">
      <c r="E33" s="116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5:19">
      <c r="E34" s="116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5:19">
      <c r="E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5:19">
      <c r="E36" s="116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5:19">
      <c r="E37" s="116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5:19">
      <c r="E38" s="116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5:19">
      <c r="E39" s="116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5:19">
      <c r="E40" s="11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5:19">
      <c r="E41" s="116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5:19">
      <c r="E42" s="116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5:19">
      <c r="E43" s="116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5:19">
      <c r="E44" s="116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5:19">
      <c r="E45" s="116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5:19">
      <c r="E46" s="116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5:19">
      <c r="E47" s="116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5:19">
      <c r="E48" s="116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5:19">
      <c r="E49" s="116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5:19">
      <c r="E50" s="116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5:19">
      <c r="E51" s="116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5:19">
      <c r="E52" s="116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</sheetData>
  <autoFilter ref="A9:S10">
    <filterColumn colId="5" showButton="0"/>
  </autoFilter>
  <mergeCells count="1">
    <mergeCell ref="F9:G9"/>
  </mergeCells>
  <printOptions horizontalCentered="1"/>
  <pageMargins left="0.19685039370078741" right="0.19685039370078741" top="0.19685039370078741" bottom="0.19685039370078741" header="0" footer="0"/>
  <pageSetup scale="70" fitToHeight="0" orientation="portrait" horizontalDpi="4294967295" verticalDpi="4294967295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6:CN305"/>
  <sheetViews>
    <sheetView showGridLines="0" zoomScaleSheetLayoutView="70" workbookViewId="0">
      <selection activeCell="E11" sqref="E11"/>
    </sheetView>
  </sheetViews>
  <sheetFormatPr baseColWidth="10" defaultColWidth="11.42578125" defaultRowHeight="11.25"/>
  <cols>
    <col min="1" max="1" width="1.85546875" style="114" customWidth="1"/>
    <col min="2" max="2" width="3.140625" style="113" bestFit="1" customWidth="1"/>
    <col min="3" max="3" width="6" style="113" bestFit="1" customWidth="1"/>
    <col min="4" max="4" width="15" style="113" customWidth="1"/>
    <col min="5" max="5" width="28.85546875" style="112" customWidth="1"/>
    <col min="6" max="6" width="12.28515625" style="142" customWidth="1"/>
    <col min="7" max="7" width="14.5703125" style="142" customWidth="1"/>
    <col min="8" max="8" width="7.5703125" style="116" customWidth="1"/>
    <col min="9" max="9" width="15.140625" style="115" customWidth="1"/>
    <col min="10" max="10" width="15.42578125" style="115" customWidth="1"/>
    <col min="11" max="12" width="15" style="115" customWidth="1"/>
    <col min="13" max="13" width="16.85546875" style="115" customWidth="1"/>
    <col min="14" max="17" width="19.140625" style="115" customWidth="1"/>
    <col min="18" max="19" width="19.140625" style="109" customWidth="1"/>
    <col min="20" max="20" width="16.7109375" style="109" customWidth="1"/>
    <col min="21" max="21" width="16.42578125" style="141" customWidth="1"/>
    <col min="22" max="22" width="12.140625" style="141" bestFit="1" customWidth="1"/>
    <col min="23" max="23" width="12.42578125" style="141" customWidth="1"/>
    <col min="24" max="25" width="12.42578125" style="141" bestFit="1" customWidth="1"/>
    <col min="26" max="26" width="12.140625" style="141" bestFit="1" customWidth="1"/>
    <col min="27" max="27" width="16.42578125" style="141" bestFit="1" customWidth="1"/>
    <col min="28" max="28" width="11.85546875" style="141" bestFit="1" customWidth="1"/>
    <col min="29" max="29" width="12.140625" style="141" bestFit="1" customWidth="1"/>
    <col min="30" max="33" width="12.42578125" style="141" bestFit="1" customWidth="1"/>
    <col min="34" max="34" width="12.42578125" style="141" customWidth="1"/>
    <col min="35" max="37" width="10" style="141" customWidth="1"/>
    <col min="38" max="38" width="12.42578125" style="141" customWidth="1"/>
    <col min="39" max="40" width="10" style="141" customWidth="1"/>
    <col min="41" max="41" width="12.42578125" style="141" customWidth="1"/>
    <col min="42" max="87" width="14.5703125" style="141" customWidth="1"/>
    <col min="88" max="88" width="6.28515625" style="108" customWidth="1"/>
    <col min="89" max="89" width="14.28515625" style="108" bestFit="1" customWidth="1"/>
    <col min="90" max="90" width="58.140625" style="108" customWidth="1"/>
    <col min="91" max="16384" width="11.42578125" style="108"/>
  </cols>
  <sheetData>
    <row r="6" spans="1:92" ht="30.75" thickBot="1">
      <c r="E6" s="138" t="s">
        <v>258</v>
      </c>
      <c r="T6" s="109" t="e">
        <f>+#REF!+T7</f>
        <v>#REF!</v>
      </c>
      <c r="AP6" s="174" t="s">
        <v>257</v>
      </c>
      <c r="AQ6" s="174"/>
      <c r="AR6" s="173">
        <f>+SUBTOTAL(9,AP9:BP299)</f>
        <v>15202880.84</v>
      </c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</row>
    <row r="7" spans="1:92" ht="13.5" thickBot="1">
      <c r="I7" s="172">
        <f>+SUBTOTAL(9,I9:I31)</f>
        <v>49116851.000000007</v>
      </c>
      <c r="J7" s="172">
        <f>+SUBTOTAL(9,J9:J31)</f>
        <v>49116850.880000003</v>
      </c>
      <c r="K7" s="172">
        <f>+SUBTOTAL(9,K9:K31)</f>
        <v>44205166.000000007</v>
      </c>
      <c r="L7" s="172">
        <f>+SUBTOTAL(9,L9:L31)</f>
        <v>46868181.660000004</v>
      </c>
      <c r="M7" s="172">
        <f>+SUBTOTAL(9,M9:M31)</f>
        <v>46868181.660000004</v>
      </c>
      <c r="N7" s="172">
        <f>+SUBTOTAL(9,N9:N31)</f>
        <v>14060454.489999998</v>
      </c>
      <c r="O7" s="172"/>
      <c r="P7" s="172"/>
      <c r="Q7" s="172"/>
      <c r="R7" s="137"/>
      <c r="S7" s="137"/>
      <c r="T7" s="137">
        <f>SUM(T9:T31)</f>
        <v>29263335.330000002</v>
      </c>
      <c r="U7" s="170">
        <f>+SUBTOTAL(9,U9:U31)</f>
        <v>48159.56</v>
      </c>
      <c r="V7" s="170">
        <f>+SUBTOTAL(9,V9:V31)</f>
        <v>183688.35</v>
      </c>
      <c r="W7" s="170">
        <f>+SUBTOTAL(9,W9:W31)</f>
        <v>1123305.8400000001</v>
      </c>
      <c r="X7" s="170">
        <f>+SUBTOTAL(9,X9:X31)</f>
        <v>480538.71</v>
      </c>
      <c r="Y7" s="170">
        <f>+SUBTOTAL(9,Y9:Y31)</f>
        <v>387611.29</v>
      </c>
      <c r="Z7" s="170">
        <f>+SUBTOTAL(9,Z9:Z31)</f>
        <v>433751.89</v>
      </c>
      <c r="AA7" s="170">
        <f>+SUBTOTAL(9,AA9:AA31)</f>
        <v>2004712.6</v>
      </c>
      <c r="AB7" s="170">
        <f>+SUBTOTAL(9,AB9:AB31)</f>
        <v>524847.41</v>
      </c>
      <c r="AC7" s="170">
        <f>+SUBTOTAL(9,AC9:AC31)</f>
        <v>136358.85</v>
      </c>
      <c r="AD7" s="170">
        <f>+SUBTOTAL(9,AD9:AD31)</f>
        <v>700243.14</v>
      </c>
      <c r="AE7" s="170">
        <f>+SUBTOTAL(9,AE9:AE31)</f>
        <v>456998.49</v>
      </c>
      <c r="AF7" s="170">
        <f>+SUBTOTAL(9,AF9:AF31)</f>
        <v>762371.54</v>
      </c>
      <c r="AG7" s="170">
        <f>+SUBTOTAL(9,AG9:AG31)</f>
        <v>490230.36</v>
      </c>
      <c r="AH7" s="170">
        <f>+SUBTOTAL(9,AH9:AH31)</f>
        <v>1659210.87</v>
      </c>
      <c r="AI7" s="170">
        <f>+SUBTOTAL(9,AI9:AI31)</f>
        <v>29725.66</v>
      </c>
      <c r="AJ7" s="170">
        <f>+SUBTOTAL(9,AJ9:AJ31)</f>
        <v>51624.91</v>
      </c>
      <c r="AK7" s="170">
        <f>+SUBTOTAL(9,AK9:AK31)</f>
        <v>237722.57</v>
      </c>
      <c r="AL7" s="170">
        <f>+SUBTOTAL(9,AL9:AL31)</f>
        <v>1522265.94</v>
      </c>
      <c r="AM7" s="170">
        <f>+SUBTOTAL(9,AM9:AM31)</f>
        <v>752147.34</v>
      </c>
      <c r="AN7" s="170">
        <f>+SUBTOTAL(9,AN9:AN31)</f>
        <v>610270.93999999994</v>
      </c>
      <c r="AO7" s="170">
        <f>+SUBTOTAL(9,AO9:AO31)</f>
        <v>1464668.23</v>
      </c>
      <c r="AP7" s="171">
        <f>+SUBTOTAL(9,AP9:AP31)</f>
        <v>514054.77</v>
      </c>
      <c r="AQ7" s="171">
        <f>+SUBTOTAL(9,AQ9:AQ31)</f>
        <v>68107.42</v>
      </c>
      <c r="AR7" s="171">
        <f>+SUBTOTAL(9,AR9:AR31)</f>
        <v>1669961.03</v>
      </c>
      <c r="AS7" s="171">
        <f>+SUBTOTAL(9,AS9:AS31)</f>
        <v>1094000.2</v>
      </c>
      <c r="AT7" s="171">
        <f>+SUBTOTAL(9,AT9:AT31)</f>
        <v>569526.35</v>
      </c>
      <c r="AU7" s="171">
        <f>+SUBTOTAL(9,AU9:AU31)</f>
        <v>223070.41</v>
      </c>
      <c r="AV7" s="171">
        <f>+SUBTOTAL(9,AV9:AV31)</f>
        <v>152258.68</v>
      </c>
      <c r="AW7" s="171">
        <f>+SUBTOTAL(9,AW9:AW31)</f>
        <v>1472849.64</v>
      </c>
      <c r="AX7" s="171">
        <f>+SUBTOTAL(9,AX9:AX31)</f>
        <v>50621.38</v>
      </c>
      <c r="AY7" s="171">
        <f>+SUBTOTAL(9,AY9:AY31)</f>
        <v>599583.98</v>
      </c>
      <c r="AZ7" s="171">
        <f>+SUBTOTAL(9,AZ9:AZ31)</f>
        <v>143707.18</v>
      </c>
      <c r="BA7" s="171">
        <f>+SUBTOTAL(9,BA9:BA31)</f>
        <v>273677.99</v>
      </c>
      <c r="BB7" s="171">
        <f>+SUBTOTAL(9,BB9:BB31)</f>
        <v>112372.3</v>
      </c>
      <c r="BC7" s="171">
        <f>+SUBTOTAL(9,BC9:BC31)</f>
        <v>154928.16</v>
      </c>
      <c r="BD7" s="171">
        <f>+SUBTOTAL(9,BD9:BD31)</f>
        <v>1326402.74</v>
      </c>
      <c r="BE7" s="171">
        <f>+SUBTOTAL(9,BE9:BE31)</f>
        <v>1143867.92</v>
      </c>
      <c r="BF7" s="171">
        <f>+SUBTOTAL(9,BF9:BF31)</f>
        <v>148245.84</v>
      </c>
      <c r="BG7" s="171">
        <f>+SUBTOTAL(9,BG9:BG31)</f>
        <v>515697.49</v>
      </c>
      <c r="BH7" s="171">
        <f>+SUBTOTAL(9,BH9:BH31)</f>
        <v>1549096.03</v>
      </c>
      <c r="BI7" s="171">
        <f>+SUBTOTAL(9,BI9:BI31)</f>
        <v>232364.41</v>
      </c>
      <c r="BJ7" s="171">
        <f>+SUBTOTAL(9,BJ9:BJ31)</f>
        <v>431533.89</v>
      </c>
      <c r="BK7" s="171">
        <f>+SUBTOTAL(9,BK9:BK31)</f>
        <v>17666.099999999999</v>
      </c>
      <c r="BL7" s="171">
        <f>+SUBTOTAL(9,BL9:BL31)</f>
        <v>1296467.6000000001</v>
      </c>
      <c r="BM7" s="171">
        <f>+SUBTOTAL(9,BM9:BM31)</f>
        <v>84804.64</v>
      </c>
      <c r="BN7" s="171">
        <f>+SUBTOTAL(9,BN9:BN31)</f>
        <v>691153.5</v>
      </c>
      <c r="BO7" s="171">
        <f>+SUBTOTAL(9,BO9:BO31)</f>
        <v>586838.81000000006</v>
      </c>
      <c r="BP7" s="171">
        <f>+SUBTOTAL(9,BP9:BP31)</f>
        <v>80022.38</v>
      </c>
      <c r="BQ7" s="170">
        <f>+SUBTOTAL(9,BQ9:BQ31)</f>
        <v>0</v>
      </c>
      <c r="BR7" s="170">
        <f>+SUBTOTAL(9,BR9:BR31)</f>
        <v>0</v>
      </c>
      <c r="BS7" s="170">
        <f>+SUBTOTAL(9,BS9:BS31)</f>
        <v>0</v>
      </c>
      <c r="BT7" s="170">
        <f>+SUBTOTAL(9,BT9:BT31)</f>
        <v>0</v>
      </c>
      <c r="BU7" s="170">
        <f>+SUBTOTAL(9,BU9:BU31)</f>
        <v>0</v>
      </c>
      <c r="BV7" s="170">
        <f>+SUBTOTAL(9,BV9:BV31)</f>
        <v>0</v>
      </c>
      <c r="BW7" s="170">
        <f>+SUBTOTAL(9,BW9:BW31)</f>
        <v>0</v>
      </c>
      <c r="BX7" s="170">
        <f>+SUBTOTAL(9,BX9:BX31)</f>
        <v>0</v>
      </c>
      <c r="BY7" s="170">
        <f>+SUBTOTAL(9,BY9:BY31)</f>
        <v>0</v>
      </c>
      <c r="BZ7" s="170">
        <f>+SUBTOTAL(9,BZ9:BZ31)</f>
        <v>0</v>
      </c>
      <c r="CA7" s="170">
        <f>+SUBTOTAL(9,CA9:CA31)</f>
        <v>0</v>
      </c>
      <c r="CB7" s="170">
        <f>+SUBTOTAL(9,CB9:CB31)</f>
        <v>0</v>
      </c>
      <c r="CC7" s="170">
        <f>+SUBTOTAL(9,CC9:CC31)</f>
        <v>0</v>
      </c>
      <c r="CD7" s="170">
        <f>+SUBTOTAL(9,CD9:CD31)</f>
        <v>0</v>
      </c>
      <c r="CE7" s="170">
        <f>+SUBTOTAL(9,CE9:CE31)</f>
        <v>0</v>
      </c>
      <c r="CF7" s="170">
        <f>+SUBTOTAL(9,CF9:CF31)</f>
        <v>0</v>
      </c>
      <c r="CG7" s="170">
        <f>+SUBTOTAL(9,CG9:CG31)</f>
        <v>0</v>
      </c>
      <c r="CH7" s="170">
        <f>+SUBTOTAL(9,CH9:CH31)</f>
        <v>0</v>
      </c>
      <c r="CI7" s="170">
        <f>+SUBTOTAL(9,CI9:CI31)</f>
        <v>0</v>
      </c>
    </row>
    <row r="8" spans="1:92" s="126" customFormat="1" ht="25.5" customHeight="1">
      <c r="A8" s="136"/>
      <c r="B8" s="135" t="s">
        <v>129</v>
      </c>
      <c r="C8" s="135" t="s">
        <v>256</v>
      </c>
      <c r="D8" s="135" t="s">
        <v>128</v>
      </c>
      <c r="E8" s="134" t="s">
        <v>127</v>
      </c>
      <c r="F8" s="169" t="s">
        <v>126</v>
      </c>
      <c r="G8" s="168"/>
      <c r="H8" s="167" t="s">
        <v>125</v>
      </c>
      <c r="I8" s="166" t="s">
        <v>124</v>
      </c>
      <c r="J8" s="166" t="s">
        <v>123</v>
      </c>
      <c r="K8" s="165" t="s">
        <v>122</v>
      </c>
      <c r="L8" s="164" t="s">
        <v>121</v>
      </c>
      <c r="M8" s="164" t="s">
        <v>120</v>
      </c>
      <c r="N8" s="164" t="s">
        <v>119</v>
      </c>
      <c r="O8" s="164" t="s">
        <v>118</v>
      </c>
      <c r="P8" s="164" t="s">
        <v>117</v>
      </c>
      <c r="Q8" s="164" t="s">
        <v>116</v>
      </c>
      <c r="R8" s="127" t="s">
        <v>115</v>
      </c>
      <c r="S8" s="127"/>
      <c r="T8" s="127" t="s">
        <v>119</v>
      </c>
      <c r="U8" s="163" t="s">
        <v>255</v>
      </c>
      <c r="V8" s="163" t="s">
        <v>254</v>
      </c>
      <c r="W8" s="163" t="s">
        <v>253</v>
      </c>
      <c r="X8" s="163" t="s">
        <v>252</v>
      </c>
      <c r="Y8" s="163" t="s">
        <v>251</v>
      </c>
      <c r="Z8" s="163" t="s">
        <v>250</v>
      </c>
      <c r="AA8" s="163" t="s">
        <v>249</v>
      </c>
      <c r="AB8" s="163" t="s">
        <v>248</v>
      </c>
      <c r="AC8" s="163" t="s">
        <v>247</v>
      </c>
      <c r="AD8" s="163" t="s">
        <v>246</v>
      </c>
      <c r="AE8" s="163" t="s">
        <v>245</v>
      </c>
      <c r="AF8" s="163" t="s">
        <v>244</v>
      </c>
      <c r="AG8" s="163" t="s">
        <v>243</v>
      </c>
      <c r="AH8" s="163" t="s">
        <v>242</v>
      </c>
      <c r="AI8" s="163" t="s">
        <v>241</v>
      </c>
      <c r="AJ8" s="163" t="s">
        <v>240</v>
      </c>
      <c r="AK8" s="163" t="s">
        <v>239</v>
      </c>
      <c r="AL8" s="163" t="s">
        <v>238</v>
      </c>
      <c r="AM8" s="163" t="s">
        <v>237</v>
      </c>
      <c r="AN8" s="163" t="s">
        <v>236</v>
      </c>
      <c r="AO8" s="163" t="s">
        <v>235</v>
      </c>
      <c r="AP8" s="162">
        <v>10003864</v>
      </c>
      <c r="AQ8" s="162">
        <v>10006544</v>
      </c>
      <c r="AR8" s="162">
        <v>10006548</v>
      </c>
      <c r="AS8" s="162">
        <v>10006545</v>
      </c>
      <c r="AT8" s="162">
        <v>10007598</v>
      </c>
      <c r="AU8" s="162">
        <v>10007602</v>
      </c>
      <c r="AV8" s="162">
        <v>10007859</v>
      </c>
      <c r="AW8" s="162">
        <v>10007863</v>
      </c>
      <c r="AX8" s="162">
        <v>10007868</v>
      </c>
      <c r="AY8" s="162">
        <v>10008442</v>
      </c>
      <c r="AZ8" s="162">
        <v>10008659</v>
      </c>
      <c r="BA8" s="162">
        <v>10010260</v>
      </c>
      <c r="BB8" s="162">
        <v>10010261</v>
      </c>
      <c r="BC8" s="162">
        <v>10010262</v>
      </c>
      <c r="BD8" s="162">
        <v>10010267</v>
      </c>
      <c r="BE8" s="162">
        <v>10010268</v>
      </c>
      <c r="BF8" s="162">
        <v>10010392</v>
      </c>
      <c r="BG8" s="162">
        <v>10010720</v>
      </c>
      <c r="BH8" s="162">
        <v>10011171</v>
      </c>
      <c r="BI8" s="162">
        <v>10011172</v>
      </c>
      <c r="BJ8" s="162">
        <v>10011174</v>
      </c>
      <c r="BK8" s="162">
        <v>10011235</v>
      </c>
      <c r="BL8" s="162">
        <v>10011237</v>
      </c>
      <c r="BM8" s="162">
        <v>10011399</v>
      </c>
      <c r="BN8" s="162">
        <v>10011404</v>
      </c>
      <c r="BO8" s="162">
        <v>10011410</v>
      </c>
      <c r="BP8" s="162">
        <v>10011589</v>
      </c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</row>
    <row r="9" spans="1:92" ht="54">
      <c r="A9" s="125"/>
      <c r="B9" s="124">
        <v>1</v>
      </c>
      <c r="C9" s="124">
        <v>33681</v>
      </c>
      <c r="D9" s="124" t="s">
        <v>233</v>
      </c>
      <c r="E9" s="123" t="s">
        <v>234</v>
      </c>
      <c r="F9" s="122" t="s">
        <v>111</v>
      </c>
      <c r="G9" s="122" t="s">
        <v>97</v>
      </c>
      <c r="H9" s="121">
        <v>618.74</v>
      </c>
      <c r="I9" s="120">
        <v>2334345.73</v>
      </c>
      <c r="J9" s="120">
        <v>2334345.73</v>
      </c>
      <c r="K9" s="120">
        <v>2100911.16</v>
      </c>
      <c r="L9" s="120">
        <v>2296365.92</v>
      </c>
      <c r="M9" s="120">
        <v>2296365.92</v>
      </c>
      <c r="N9" s="120">
        <v>700243.14</v>
      </c>
      <c r="O9" s="117" t="s">
        <v>137</v>
      </c>
      <c r="P9" s="120" t="s">
        <v>147</v>
      </c>
      <c r="Q9" s="119">
        <f>+R9*S9</f>
        <v>185.38396217770193</v>
      </c>
      <c r="R9" s="119">
        <v>618</v>
      </c>
      <c r="S9" s="118">
        <f>+N9/J9</f>
        <v>0.29997404883123291</v>
      </c>
      <c r="T9" s="120">
        <f>+SUBTOTAL(9,U9:CI9)</f>
        <v>2334143.81</v>
      </c>
      <c r="U9" s="148"/>
      <c r="V9" s="148"/>
      <c r="W9" s="148"/>
      <c r="X9" s="148"/>
      <c r="Y9" s="148"/>
      <c r="Z9" s="148"/>
      <c r="AA9" s="148"/>
      <c r="AB9" s="148"/>
      <c r="AC9" s="148"/>
      <c r="AD9" s="148">
        <v>700243.14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>
        <v>1549096.03</v>
      </c>
      <c r="BI9" s="149"/>
      <c r="BJ9" s="149"/>
      <c r="BK9" s="149"/>
      <c r="BL9" s="149"/>
      <c r="BM9" s="149">
        <v>84804.64</v>
      </c>
      <c r="BN9" s="149"/>
      <c r="BO9" s="149"/>
      <c r="BP9" s="149"/>
      <c r="BQ9" s="149"/>
      <c r="BR9" s="149"/>
      <c r="BS9" s="149"/>
      <c r="BT9" s="149"/>
      <c r="BU9" s="149"/>
      <c r="BV9" s="149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7"/>
      <c r="CK9" s="108" t="s">
        <v>233</v>
      </c>
      <c r="CL9" s="108" t="s">
        <v>232</v>
      </c>
      <c r="CM9" s="108" t="s">
        <v>231</v>
      </c>
      <c r="CN9" s="108">
        <f>+CM9-C9</f>
        <v>0</v>
      </c>
    </row>
    <row r="10" spans="1:92" ht="63">
      <c r="A10" s="125"/>
      <c r="B10" s="124">
        <v>2</v>
      </c>
      <c r="C10" s="124">
        <v>33703</v>
      </c>
      <c r="D10" s="124" t="s">
        <v>229</v>
      </c>
      <c r="E10" s="123" t="s">
        <v>230</v>
      </c>
      <c r="F10" s="122" t="s">
        <v>111</v>
      </c>
      <c r="G10" s="122" t="s">
        <v>97</v>
      </c>
      <c r="H10" s="121">
        <v>384.8</v>
      </c>
      <c r="I10" s="120">
        <v>1533998.6199999999</v>
      </c>
      <c r="J10" s="120">
        <v>1533998.6199999999</v>
      </c>
      <c r="K10" s="120">
        <v>1380598.76</v>
      </c>
      <c r="L10" s="120">
        <v>1509040.46</v>
      </c>
      <c r="M10" s="120">
        <v>1509040.46</v>
      </c>
      <c r="N10" s="120">
        <v>456998.49</v>
      </c>
      <c r="O10" s="117" t="s">
        <v>137</v>
      </c>
      <c r="P10" s="120" t="s">
        <v>147</v>
      </c>
      <c r="Q10" s="119">
        <f>+R10*S10</f>
        <v>114.3986818971193</v>
      </c>
      <c r="R10" s="119">
        <v>384</v>
      </c>
      <c r="S10" s="120">
        <f>+N10/J10</f>
        <v>0.29791323410708154</v>
      </c>
      <c r="T10" s="120">
        <f>+SUBTOTAL(9,U10:CI10)</f>
        <v>1380516.4</v>
      </c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>
        <v>456998.49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>
        <v>232364.41</v>
      </c>
      <c r="BJ10" s="149"/>
      <c r="BK10" s="149"/>
      <c r="BL10" s="149"/>
      <c r="BM10" s="149"/>
      <c r="BN10" s="149">
        <v>691153.5</v>
      </c>
      <c r="BO10" s="149"/>
      <c r="BP10" s="149"/>
      <c r="BQ10" s="149"/>
      <c r="BR10" s="149"/>
      <c r="BS10" s="149"/>
      <c r="BT10" s="149"/>
      <c r="BU10" s="149"/>
      <c r="BV10" s="149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7"/>
      <c r="CK10" s="108" t="s">
        <v>229</v>
      </c>
      <c r="CL10" s="108" t="s">
        <v>228</v>
      </c>
      <c r="CM10" s="108" t="s">
        <v>227</v>
      </c>
      <c r="CN10" s="108">
        <f>+CM10-C10</f>
        <v>0</v>
      </c>
    </row>
    <row r="11" spans="1:92" ht="45">
      <c r="A11" s="125"/>
      <c r="B11" s="124">
        <v>3</v>
      </c>
      <c r="C11" s="124">
        <v>33705</v>
      </c>
      <c r="D11" s="124" t="s">
        <v>225</v>
      </c>
      <c r="E11" s="123" t="s">
        <v>226</v>
      </c>
      <c r="F11" s="122" t="s">
        <v>111</v>
      </c>
      <c r="G11" s="122" t="s">
        <v>97</v>
      </c>
      <c r="H11" s="121">
        <v>674.97</v>
      </c>
      <c r="I11" s="120">
        <v>2541843.13</v>
      </c>
      <c r="J11" s="120">
        <v>2541843.13</v>
      </c>
      <c r="K11" s="120">
        <v>2287658.81</v>
      </c>
      <c r="L11" s="120">
        <v>2500487.34</v>
      </c>
      <c r="M11" s="120">
        <v>2500487.34</v>
      </c>
      <c r="N11" s="120">
        <v>762371.54</v>
      </c>
      <c r="O11" s="117" t="s">
        <v>137</v>
      </c>
      <c r="P11" s="120" t="s">
        <v>147</v>
      </c>
      <c r="Q11" s="119">
        <f>+R11*S11</f>
        <v>202.45182852806499</v>
      </c>
      <c r="R11" s="119">
        <v>675</v>
      </c>
      <c r="S11" s="120">
        <f>+N11/J11</f>
        <v>0.2999286348563926</v>
      </c>
      <c r="T11" s="120">
        <f>+SUBTOTAL(9,U11:CI11)</f>
        <v>1780744.2400000002</v>
      </c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>
        <v>762371.54</v>
      </c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>
        <v>431533.89</v>
      </c>
      <c r="BK11" s="149"/>
      <c r="BL11" s="149"/>
      <c r="BM11" s="149"/>
      <c r="BN11" s="149"/>
      <c r="BO11" s="149">
        <v>586838.81000000006</v>
      </c>
      <c r="BP11" s="149"/>
      <c r="BQ11" s="149"/>
      <c r="BR11" s="149"/>
      <c r="BS11" s="149"/>
      <c r="BT11" s="149"/>
      <c r="BU11" s="149"/>
      <c r="BV11" s="149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7"/>
      <c r="CK11" s="108" t="s">
        <v>225</v>
      </c>
      <c r="CL11" s="108" t="s">
        <v>224</v>
      </c>
      <c r="CM11" s="108" t="s">
        <v>223</v>
      </c>
      <c r="CN11" s="108">
        <f>+CM11-C11</f>
        <v>0</v>
      </c>
    </row>
    <row r="12" spans="1:92" ht="54">
      <c r="A12" s="125"/>
      <c r="B12" s="124">
        <v>4</v>
      </c>
      <c r="C12" s="124">
        <v>33706</v>
      </c>
      <c r="D12" s="124" t="s">
        <v>221</v>
      </c>
      <c r="E12" s="151" t="s">
        <v>222</v>
      </c>
      <c r="F12" s="122" t="s">
        <v>152</v>
      </c>
      <c r="G12" s="122" t="s">
        <v>97</v>
      </c>
      <c r="H12" s="121">
        <v>564</v>
      </c>
      <c r="I12" s="120">
        <v>3744474.76</v>
      </c>
      <c r="J12" s="120">
        <v>3744474.76</v>
      </c>
      <c r="K12" s="120">
        <v>3370027.29</v>
      </c>
      <c r="L12" s="120">
        <v>3683552.16</v>
      </c>
      <c r="M12" s="120">
        <v>3683552.16</v>
      </c>
      <c r="N12" s="120">
        <v>1123305.8400000001</v>
      </c>
      <c r="O12" s="117" t="s">
        <v>136</v>
      </c>
      <c r="P12" s="120"/>
      <c r="Q12" s="119">
        <f>+R12*S12</f>
        <v>169.19448904497358</v>
      </c>
      <c r="R12" s="119">
        <v>564</v>
      </c>
      <c r="S12" s="120">
        <f>+N12/J12</f>
        <v>0.29999022880314463</v>
      </c>
      <c r="T12" s="120">
        <f>+SUBTOTAL(9,U12:CI12)</f>
        <v>1123305.8400000001</v>
      </c>
      <c r="U12" s="148"/>
      <c r="V12" s="148"/>
      <c r="W12" s="148">
        <v>1123305.8400000001</v>
      </c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7"/>
      <c r="CK12" s="108" t="s">
        <v>221</v>
      </c>
      <c r="CL12" s="108" t="s">
        <v>220</v>
      </c>
      <c r="CM12" s="108" t="s">
        <v>219</v>
      </c>
      <c r="CN12" s="108">
        <f>+CM12-C12</f>
        <v>0</v>
      </c>
    </row>
    <row r="13" spans="1:92" ht="36">
      <c r="A13" s="125"/>
      <c r="B13" s="124">
        <v>5</v>
      </c>
      <c r="C13" s="124">
        <v>33708</v>
      </c>
      <c r="D13" s="124" t="s">
        <v>217</v>
      </c>
      <c r="E13" s="151" t="s">
        <v>218</v>
      </c>
      <c r="F13" s="122" t="s">
        <v>152</v>
      </c>
      <c r="G13" s="122" t="s">
        <v>97</v>
      </c>
      <c r="H13" s="121">
        <v>212</v>
      </c>
      <c r="I13" s="120">
        <v>773273.16</v>
      </c>
      <c r="J13" s="120">
        <v>773273.16</v>
      </c>
      <c r="K13" s="120">
        <v>695945.84</v>
      </c>
      <c r="L13" s="120">
        <v>760692.01</v>
      </c>
      <c r="M13" s="120">
        <v>760692.01</v>
      </c>
      <c r="N13" s="120">
        <v>231847.91</v>
      </c>
      <c r="O13" s="117" t="s">
        <v>136</v>
      </c>
      <c r="P13" s="120" t="s">
        <v>147</v>
      </c>
      <c r="Q13" s="119">
        <f>+R13*S13</f>
        <v>63.563252240644168</v>
      </c>
      <c r="R13" s="119">
        <v>212</v>
      </c>
      <c r="S13" s="120">
        <f>+N13/J13</f>
        <v>0.2998266615124725</v>
      </c>
      <c r="T13" s="120">
        <f>+SUBTOTAL(9,U13:CI13)</f>
        <v>772826.3600000001</v>
      </c>
      <c r="U13" s="148">
        <v>48159.56</v>
      </c>
      <c r="V13" s="148">
        <v>183688.35</v>
      </c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>
        <v>273677.99</v>
      </c>
      <c r="BB13" s="149">
        <v>112372.3</v>
      </c>
      <c r="BC13" s="149">
        <v>154928.16</v>
      </c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7"/>
      <c r="CK13" s="108" t="s">
        <v>217</v>
      </c>
      <c r="CL13" s="108" t="s">
        <v>216</v>
      </c>
      <c r="CM13" s="108" t="s">
        <v>215</v>
      </c>
      <c r="CN13" s="108">
        <f>+CM13-C13</f>
        <v>0</v>
      </c>
    </row>
    <row r="14" spans="1:92" ht="54">
      <c r="A14" s="125"/>
      <c r="B14" s="124">
        <v>6</v>
      </c>
      <c r="C14" s="124">
        <v>33709</v>
      </c>
      <c r="D14" s="124" t="s">
        <v>213</v>
      </c>
      <c r="E14" s="151" t="s">
        <v>214</v>
      </c>
      <c r="F14" s="122" t="s">
        <v>152</v>
      </c>
      <c r="G14" s="122" t="s">
        <v>97</v>
      </c>
      <c r="H14" s="121">
        <v>454</v>
      </c>
      <c r="I14" s="120">
        <v>1603316.01</v>
      </c>
      <c r="J14" s="120">
        <v>1603316.01</v>
      </c>
      <c r="K14" s="120">
        <v>1442984.41</v>
      </c>
      <c r="L14" s="120">
        <v>1577230.06</v>
      </c>
      <c r="M14" s="120">
        <v>1577230.06</v>
      </c>
      <c r="N14" s="120">
        <v>480538.71</v>
      </c>
      <c r="O14" s="117" t="s">
        <v>135</v>
      </c>
      <c r="P14" s="120" t="s">
        <v>147</v>
      </c>
      <c r="Q14" s="119">
        <f>+R14*S14</f>
        <v>136.07085127279433</v>
      </c>
      <c r="R14" s="119">
        <v>454</v>
      </c>
      <c r="S14" s="120">
        <f>+N14/J14</f>
        <v>0.29971553143787294</v>
      </c>
      <c r="T14" s="120">
        <f>+SUBTOTAL(9,U14:CI14)</f>
        <v>1564119.83</v>
      </c>
      <c r="U14" s="148"/>
      <c r="V14" s="148"/>
      <c r="W14" s="148"/>
      <c r="X14" s="148">
        <v>480538.71</v>
      </c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9">
        <v>514054.77</v>
      </c>
      <c r="AQ14" s="149"/>
      <c r="AR14" s="149"/>
      <c r="AS14" s="149"/>
      <c r="AT14" s="149">
        <v>569526.35</v>
      </c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7"/>
      <c r="CK14" s="108" t="s">
        <v>213</v>
      </c>
      <c r="CL14" s="108" t="s">
        <v>212</v>
      </c>
      <c r="CM14" s="108" t="s">
        <v>211</v>
      </c>
      <c r="CN14" s="108">
        <f>+CM14-C14</f>
        <v>0</v>
      </c>
    </row>
    <row r="15" spans="1:92" ht="45">
      <c r="A15" s="125"/>
      <c r="B15" s="124">
        <v>7</v>
      </c>
      <c r="C15" s="124">
        <v>33711</v>
      </c>
      <c r="D15" s="124" t="s">
        <v>209</v>
      </c>
      <c r="E15" s="151" t="s">
        <v>210</v>
      </c>
      <c r="F15" s="122" t="s">
        <v>152</v>
      </c>
      <c r="G15" s="122" t="s">
        <v>97</v>
      </c>
      <c r="H15" s="121">
        <v>326</v>
      </c>
      <c r="I15" s="120">
        <v>1293545.8299999998</v>
      </c>
      <c r="J15" s="120">
        <v>1293545.8299999998</v>
      </c>
      <c r="K15" s="120">
        <v>1164191.25</v>
      </c>
      <c r="L15" s="120">
        <v>1272499.8400000001</v>
      </c>
      <c r="M15" s="120">
        <v>1272499.8400000001</v>
      </c>
      <c r="N15" s="120">
        <v>387611.29</v>
      </c>
      <c r="O15" s="117" t="s">
        <v>135</v>
      </c>
      <c r="P15" s="120"/>
      <c r="Q15" s="119">
        <f>+R15*S15</f>
        <v>97.685971079973271</v>
      </c>
      <c r="R15" s="119">
        <v>326</v>
      </c>
      <c r="S15" s="120">
        <f>+N15/J15</f>
        <v>0.29965021803672781</v>
      </c>
      <c r="T15" s="120">
        <f>+SUBTOTAL(9,U15:CI15)</f>
        <v>610681.69999999995</v>
      </c>
      <c r="U15" s="148"/>
      <c r="V15" s="148"/>
      <c r="W15" s="148"/>
      <c r="X15" s="148"/>
      <c r="Y15" s="148">
        <v>387611.29</v>
      </c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9"/>
      <c r="AQ15" s="149"/>
      <c r="AR15" s="149"/>
      <c r="AS15" s="149"/>
      <c r="AT15" s="149"/>
      <c r="AU15" s="149">
        <v>223070.41</v>
      </c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7"/>
      <c r="CK15" s="108" t="s">
        <v>209</v>
      </c>
      <c r="CL15" s="108" t="s">
        <v>208</v>
      </c>
      <c r="CM15" s="108" t="s">
        <v>207</v>
      </c>
      <c r="CN15" s="108">
        <f>+CM15-C15</f>
        <v>0</v>
      </c>
    </row>
    <row r="16" spans="1:92" ht="45">
      <c r="A16" s="125"/>
      <c r="B16" s="124">
        <v>8</v>
      </c>
      <c r="C16" s="124">
        <v>33713</v>
      </c>
      <c r="D16" s="124" t="s">
        <v>205</v>
      </c>
      <c r="E16" s="151" t="s">
        <v>206</v>
      </c>
      <c r="F16" s="122" t="s">
        <v>152</v>
      </c>
      <c r="G16" s="122" t="s">
        <v>97</v>
      </c>
      <c r="H16" s="121">
        <v>302</v>
      </c>
      <c r="I16" s="120">
        <v>1446728.88</v>
      </c>
      <c r="J16" s="120">
        <v>1446728.88</v>
      </c>
      <c r="K16" s="120">
        <v>1302055.99</v>
      </c>
      <c r="L16" s="120">
        <v>1423190.6</v>
      </c>
      <c r="M16" s="120">
        <v>1423190.6</v>
      </c>
      <c r="N16" s="120">
        <v>433751.89</v>
      </c>
      <c r="O16" s="117" t="s">
        <v>135</v>
      </c>
      <c r="P16" s="120"/>
      <c r="Q16" s="119">
        <f>+R16*S16</f>
        <v>90.544311785633269</v>
      </c>
      <c r="R16" s="119">
        <v>302</v>
      </c>
      <c r="S16" s="120">
        <f>+N16/J16</f>
        <v>0.299815601939183</v>
      </c>
      <c r="T16" s="120">
        <f>+SUBTOTAL(9,U16:CI16)</f>
        <v>433751.89</v>
      </c>
      <c r="U16" s="148"/>
      <c r="V16" s="148"/>
      <c r="W16" s="148"/>
      <c r="X16" s="148"/>
      <c r="Y16" s="148"/>
      <c r="Z16" s="148">
        <v>433751.89</v>
      </c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60"/>
      <c r="CK16" s="108" t="s">
        <v>205</v>
      </c>
      <c r="CL16" s="108" t="s">
        <v>204</v>
      </c>
      <c r="CM16" s="108" t="s">
        <v>203</v>
      </c>
      <c r="CN16" s="108">
        <f>+CM16-C16</f>
        <v>0</v>
      </c>
    </row>
    <row r="17" spans="1:92" ht="45">
      <c r="A17" s="125"/>
      <c r="B17" s="124">
        <v>9</v>
      </c>
      <c r="C17" s="124">
        <v>33720</v>
      </c>
      <c r="D17" s="124" t="s">
        <v>201</v>
      </c>
      <c r="E17" s="151" t="s">
        <v>202</v>
      </c>
      <c r="F17" s="150" t="s">
        <v>111</v>
      </c>
      <c r="G17" s="150" t="s">
        <v>97</v>
      </c>
      <c r="H17" s="121">
        <v>323</v>
      </c>
      <c r="I17" s="120">
        <v>455489.63</v>
      </c>
      <c r="J17" s="120">
        <v>455489.63</v>
      </c>
      <c r="K17" s="120">
        <v>409940.67</v>
      </c>
      <c r="L17" s="120">
        <v>448078.81</v>
      </c>
      <c r="M17" s="120">
        <v>448078.81</v>
      </c>
      <c r="N17" s="120">
        <v>136358.85</v>
      </c>
      <c r="O17" s="117" t="s">
        <v>134</v>
      </c>
      <c r="P17" s="120" t="s">
        <v>147</v>
      </c>
      <c r="Q17" s="119">
        <f>+R17*S17</f>
        <v>96.695743764792198</v>
      </c>
      <c r="R17" s="119">
        <v>323</v>
      </c>
      <c r="S17" s="120">
        <f>+N17/J17</f>
        <v>0.2993676277547746</v>
      </c>
      <c r="T17" s="120">
        <f>+SUBTOTAL(9,U17:CI17)</f>
        <v>454529.47</v>
      </c>
      <c r="U17" s="148"/>
      <c r="V17" s="148"/>
      <c r="W17" s="148"/>
      <c r="X17" s="148"/>
      <c r="Y17" s="148"/>
      <c r="Z17" s="148"/>
      <c r="AA17" s="148"/>
      <c r="AB17" s="148"/>
      <c r="AC17" s="148">
        <v>136358.85</v>
      </c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9"/>
      <c r="AQ17" s="149"/>
      <c r="AR17" s="149"/>
      <c r="AS17" s="149"/>
      <c r="AT17" s="149"/>
      <c r="AU17" s="149"/>
      <c r="AV17" s="149">
        <v>152258.68</v>
      </c>
      <c r="AW17" s="149"/>
      <c r="AX17" s="149"/>
      <c r="AY17" s="149"/>
      <c r="AZ17" s="149"/>
      <c r="BA17" s="149"/>
      <c r="BB17" s="149"/>
      <c r="BC17" s="149"/>
      <c r="BD17" s="149"/>
      <c r="BE17" s="149"/>
      <c r="BF17" s="149">
        <v>148245.84</v>
      </c>
      <c r="BG17" s="149"/>
      <c r="BH17" s="149"/>
      <c r="BI17" s="149"/>
      <c r="BJ17" s="149"/>
      <c r="BK17" s="149">
        <v>17666.099999999999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7"/>
      <c r="CK17" s="159" t="s">
        <v>201</v>
      </c>
      <c r="CL17" s="108" t="s">
        <v>200</v>
      </c>
      <c r="CM17" s="108" t="s">
        <v>199</v>
      </c>
      <c r="CN17" s="108">
        <f>+CM17-C17</f>
        <v>0</v>
      </c>
    </row>
    <row r="18" spans="1:92" ht="45">
      <c r="A18" s="125"/>
      <c r="B18" s="124">
        <v>10</v>
      </c>
      <c r="C18" s="124">
        <v>33761</v>
      </c>
      <c r="D18" s="124" t="s">
        <v>197</v>
      </c>
      <c r="E18" s="151" t="s">
        <v>198</v>
      </c>
      <c r="F18" s="150" t="s">
        <v>111</v>
      </c>
      <c r="G18" s="150" t="s">
        <v>97</v>
      </c>
      <c r="H18" s="121">
        <v>85</v>
      </c>
      <c r="I18" s="120">
        <v>100265.09</v>
      </c>
      <c r="J18" s="120">
        <v>100265.09</v>
      </c>
      <c r="K18" s="120">
        <v>90238.58</v>
      </c>
      <c r="L18" s="120">
        <v>98633.78</v>
      </c>
      <c r="M18" s="120">
        <v>98633.78</v>
      </c>
      <c r="N18" s="120">
        <v>29725.66</v>
      </c>
      <c r="O18" s="117" t="s">
        <v>133</v>
      </c>
      <c r="P18" s="120" t="s">
        <v>147</v>
      </c>
      <c r="Q18" s="119">
        <f>+R18*S18</f>
        <v>25.200008298002825</v>
      </c>
      <c r="R18" s="119">
        <v>85</v>
      </c>
      <c r="S18" s="120">
        <f>+N18/J18</f>
        <v>0.29647068585885678</v>
      </c>
      <c r="T18" s="120">
        <f>+SUBTOTAL(9,U18:CI18)</f>
        <v>29725.66</v>
      </c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>
        <v>29725.66</v>
      </c>
      <c r="AJ18" s="148"/>
      <c r="AK18" s="148"/>
      <c r="AL18" s="148"/>
      <c r="AM18" s="148"/>
      <c r="AN18" s="148"/>
      <c r="AO18" s="148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7"/>
      <c r="CK18" s="108" t="s">
        <v>197</v>
      </c>
      <c r="CL18" s="108" t="s">
        <v>196</v>
      </c>
      <c r="CM18" s="108" t="s">
        <v>195</v>
      </c>
      <c r="CN18" s="108">
        <f>+CM18-C18</f>
        <v>0</v>
      </c>
    </row>
    <row r="19" spans="1:92" ht="45">
      <c r="A19" s="125"/>
      <c r="B19" s="124">
        <v>11</v>
      </c>
      <c r="C19" s="124">
        <v>33830</v>
      </c>
      <c r="D19" s="124" t="s">
        <v>193</v>
      </c>
      <c r="E19" s="151" t="s">
        <v>194</v>
      </c>
      <c r="F19" s="150" t="s">
        <v>152</v>
      </c>
      <c r="G19" s="150" t="s">
        <v>97</v>
      </c>
      <c r="H19" s="121">
        <v>323</v>
      </c>
      <c r="I19" s="120">
        <v>1750866.57</v>
      </c>
      <c r="J19" s="120">
        <v>1750866.57</v>
      </c>
      <c r="K19" s="120">
        <v>1575779.91</v>
      </c>
      <c r="L19" s="120">
        <v>1722379.97</v>
      </c>
      <c r="M19" s="120">
        <v>1722379.97</v>
      </c>
      <c r="N19" s="120">
        <v>524847.41</v>
      </c>
      <c r="O19" s="117" t="s">
        <v>134</v>
      </c>
      <c r="P19" s="120" t="s">
        <v>147</v>
      </c>
      <c r="Q19" s="119">
        <f>+R19*S19</f>
        <v>96.823890714870416</v>
      </c>
      <c r="R19" s="119">
        <v>323</v>
      </c>
      <c r="S19" s="120">
        <f>+N19/J19</f>
        <v>0.29976436753829849</v>
      </c>
      <c r="T19" s="120">
        <f>+SUBTOTAL(9,U19:CI19)</f>
        <v>1749491.3699999996</v>
      </c>
      <c r="U19" s="148"/>
      <c r="V19" s="148"/>
      <c r="W19" s="148"/>
      <c r="X19" s="148"/>
      <c r="Y19" s="148"/>
      <c r="Z19" s="148"/>
      <c r="AA19" s="148"/>
      <c r="AB19" s="148">
        <v>524847.41</v>
      </c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  <c r="AQ19" s="149"/>
      <c r="AR19" s="149"/>
      <c r="AS19" s="149">
        <v>1094000.2</v>
      </c>
      <c r="AT19" s="149"/>
      <c r="AU19" s="149"/>
      <c r="AV19" s="149"/>
      <c r="AW19" s="149"/>
      <c r="AX19" s="149">
        <v>50621.38</v>
      </c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>
        <v>80022.38</v>
      </c>
      <c r="BQ19" s="149"/>
      <c r="BR19" s="149"/>
      <c r="BS19" s="149"/>
      <c r="BT19" s="149"/>
      <c r="BU19" s="149"/>
      <c r="BV19" s="149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7"/>
      <c r="CK19" s="108" t="s">
        <v>193</v>
      </c>
      <c r="CL19" s="108" t="s">
        <v>192</v>
      </c>
      <c r="CM19" s="108" t="s">
        <v>191</v>
      </c>
      <c r="CN19" s="108">
        <f>+CM19-C19</f>
        <v>0</v>
      </c>
    </row>
    <row r="20" spans="1:92" ht="45">
      <c r="A20" s="125"/>
      <c r="B20" s="124">
        <v>12</v>
      </c>
      <c r="C20" s="124">
        <v>33834</v>
      </c>
      <c r="D20" s="124" t="s">
        <v>189</v>
      </c>
      <c r="E20" s="151" t="s">
        <v>190</v>
      </c>
      <c r="F20" s="150" t="s">
        <v>152</v>
      </c>
      <c r="G20" s="150" t="s">
        <v>97</v>
      </c>
      <c r="H20" s="121">
        <v>76.599999999999994</v>
      </c>
      <c r="I20" s="120">
        <v>172265.60000000001</v>
      </c>
      <c r="J20" s="120">
        <v>172265.60000000001</v>
      </c>
      <c r="K20" s="120">
        <v>155039.04000000001</v>
      </c>
      <c r="L20" s="120">
        <v>169462.84</v>
      </c>
      <c r="M20" s="120">
        <v>169462.84</v>
      </c>
      <c r="N20" s="120">
        <v>51624.91</v>
      </c>
      <c r="O20" s="117" t="s">
        <v>133</v>
      </c>
      <c r="P20" s="120" t="s">
        <v>147</v>
      </c>
      <c r="Q20" s="119">
        <f>+R20*S20</f>
        <v>22.7758366150874</v>
      </c>
      <c r="R20" s="119">
        <v>76</v>
      </c>
      <c r="S20" s="120">
        <f>+N20/J20</f>
        <v>0.29968206072483422</v>
      </c>
      <c r="T20" s="120">
        <f>+SUBTOTAL(9,U20:CI20)</f>
        <v>51624.91</v>
      </c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>
        <v>51624.91</v>
      </c>
      <c r="AK20" s="148"/>
      <c r="AL20" s="148"/>
      <c r="AM20" s="148"/>
      <c r="AN20" s="148"/>
      <c r="AO20" s="148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7"/>
      <c r="CK20" s="108" t="s">
        <v>189</v>
      </c>
      <c r="CL20" s="108" t="s">
        <v>188</v>
      </c>
      <c r="CM20" s="108" t="s">
        <v>187</v>
      </c>
      <c r="CN20" s="108">
        <f>+CM20-C20</f>
        <v>0</v>
      </c>
    </row>
    <row r="21" spans="1:92" ht="36">
      <c r="A21" s="125"/>
      <c r="B21" s="124">
        <v>13</v>
      </c>
      <c r="C21" s="124">
        <v>33847</v>
      </c>
      <c r="D21" s="124" t="s">
        <v>185</v>
      </c>
      <c r="E21" s="151" t="s">
        <v>186</v>
      </c>
      <c r="F21" s="150" t="s">
        <v>142</v>
      </c>
      <c r="G21" s="150" t="s">
        <v>141</v>
      </c>
      <c r="H21" s="121">
        <v>4138</v>
      </c>
      <c r="I21" s="120">
        <v>6683480.2400000002</v>
      </c>
      <c r="J21" s="120">
        <v>6683480.2400000002</v>
      </c>
      <c r="K21" s="120">
        <v>6015132.2199999997</v>
      </c>
      <c r="L21" s="120">
        <v>6574740.0199999996</v>
      </c>
      <c r="M21" s="120">
        <v>6574740.0199999996</v>
      </c>
      <c r="N21" s="120">
        <v>2004712.6</v>
      </c>
      <c r="O21" s="117" t="s">
        <v>134</v>
      </c>
      <c r="P21" s="120" t="s">
        <v>147</v>
      </c>
      <c r="Q21" s="119">
        <f>+R21*S21</f>
        <v>1241.1947729196847</v>
      </c>
      <c r="R21" s="119">
        <v>4138</v>
      </c>
      <c r="S21" s="120">
        <f>+N21/J21</f>
        <v>0.29995040428218578</v>
      </c>
      <c r="T21" s="120">
        <f>+SUBTOTAL(9,U21:CI21)</f>
        <v>6512098.2899999991</v>
      </c>
      <c r="U21" s="157"/>
      <c r="V21" s="157"/>
      <c r="W21" s="157"/>
      <c r="X21" s="157"/>
      <c r="Y21" s="157"/>
      <c r="Z21" s="157"/>
      <c r="AA21" s="157">
        <v>2004712.6</v>
      </c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8"/>
      <c r="AQ21" s="158">
        <v>68107.42</v>
      </c>
      <c r="AR21" s="158">
        <v>1669961.03</v>
      </c>
      <c r="AS21" s="158"/>
      <c r="AT21" s="158"/>
      <c r="AU21" s="158"/>
      <c r="AV21" s="158"/>
      <c r="AW21" s="158">
        <v>1472849.64</v>
      </c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>
        <v>1296467.6000000001</v>
      </c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47"/>
      <c r="CK21" s="108" t="s">
        <v>185</v>
      </c>
      <c r="CL21" s="108" t="s">
        <v>184</v>
      </c>
      <c r="CM21" s="108" t="s">
        <v>183</v>
      </c>
      <c r="CN21" s="108">
        <f>+CM21-C21</f>
        <v>0</v>
      </c>
    </row>
    <row r="22" spans="1:92" ht="36">
      <c r="A22" s="125"/>
      <c r="B22" s="124">
        <v>14</v>
      </c>
      <c r="C22" s="124">
        <v>33885</v>
      </c>
      <c r="D22" s="124" t="s">
        <v>181</v>
      </c>
      <c r="E22" s="151" t="s">
        <v>182</v>
      </c>
      <c r="F22" s="150" t="s">
        <v>142</v>
      </c>
      <c r="G22" s="150" t="s">
        <v>141</v>
      </c>
      <c r="H22" s="121">
        <v>463</v>
      </c>
      <c r="I22" s="120">
        <v>792465.99</v>
      </c>
      <c r="J22" s="120">
        <v>792465.99</v>
      </c>
      <c r="K22" s="120">
        <v>713219.39</v>
      </c>
      <c r="L22" s="120">
        <v>779572.57</v>
      </c>
      <c r="M22" s="120">
        <v>779572.57</v>
      </c>
      <c r="N22" s="120">
        <v>237722.57</v>
      </c>
      <c r="O22" s="117" t="s">
        <v>133</v>
      </c>
      <c r="P22" s="120" t="s">
        <v>147</v>
      </c>
      <c r="Q22" s="119">
        <f>+R22*S22</f>
        <v>138.88993508730891</v>
      </c>
      <c r="R22" s="119">
        <v>463</v>
      </c>
      <c r="S22" s="120">
        <f>+N22/J22</f>
        <v>0.29997826152766505</v>
      </c>
      <c r="T22" s="120">
        <f>+SUBTOTAL(9,U22:CI22)</f>
        <v>237722.57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>
        <v>237722.57</v>
      </c>
      <c r="AL22" s="148"/>
      <c r="AM22" s="148"/>
      <c r="AN22" s="148"/>
      <c r="AO22" s="148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7"/>
      <c r="CK22" s="108" t="s">
        <v>181</v>
      </c>
      <c r="CL22" s="108" t="s">
        <v>180</v>
      </c>
      <c r="CM22" s="108" t="s">
        <v>179</v>
      </c>
      <c r="CN22" s="108">
        <f>+CM22-C22</f>
        <v>0</v>
      </c>
    </row>
    <row r="23" spans="1:92" ht="45">
      <c r="A23" s="125"/>
      <c r="B23" s="124">
        <v>15</v>
      </c>
      <c r="C23" s="124">
        <v>33889</v>
      </c>
      <c r="D23" s="124" t="s">
        <v>177</v>
      </c>
      <c r="E23" s="123" t="s">
        <v>178</v>
      </c>
      <c r="F23" s="122" t="s">
        <v>142</v>
      </c>
      <c r="G23" s="122" t="s">
        <v>141</v>
      </c>
      <c r="H23" s="121">
        <v>2752</v>
      </c>
      <c r="I23" s="120">
        <v>5074794.67</v>
      </c>
      <c r="J23" s="120">
        <v>5074794.67</v>
      </c>
      <c r="K23" s="120">
        <v>4567315.2</v>
      </c>
      <c r="L23" s="120">
        <v>4992227.76</v>
      </c>
      <c r="M23" s="120">
        <v>4992227.76</v>
      </c>
      <c r="N23" s="120">
        <v>1522265.94</v>
      </c>
      <c r="O23" s="117" t="s">
        <v>133</v>
      </c>
      <c r="P23" s="120"/>
      <c r="Q23" s="119">
        <f>+R23*S23</f>
        <v>825.50647647779613</v>
      </c>
      <c r="R23" s="119">
        <v>2752</v>
      </c>
      <c r="S23" s="120">
        <f>+N23/J23</f>
        <v>0.29996601616198987</v>
      </c>
      <c r="T23" s="120">
        <f>+SUBTOTAL(9,U23:CI23)</f>
        <v>1522265.94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>
        <v>1522265.94</v>
      </c>
      <c r="AM23" s="148"/>
      <c r="AN23" s="148"/>
      <c r="AO23" s="148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7"/>
      <c r="CK23" s="108" t="s">
        <v>177</v>
      </c>
      <c r="CL23" s="108" t="s">
        <v>176</v>
      </c>
      <c r="CM23" s="108" t="s">
        <v>175</v>
      </c>
      <c r="CN23" s="108">
        <f>+CM23-C23</f>
        <v>0</v>
      </c>
    </row>
    <row r="24" spans="1:92" ht="45">
      <c r="A24" s="125"/>
      <c r="B24" s="124">
        <v>16</v>
      </c>
      <c r="C24" s="156">
        <v>33906</v>
      </c>
      <c r="D24" s="156" t="s">
        <v>172</v>
      </c>
      <c r="E24" s="155" t="s">
        <v>174</v>
      </c>
      <c r="F24" s="122"/>
      <c r="G24" s="122" t="s">
        <v>173</v>
      </c>
      <c r="H24" s="154"/>
      <c r="I24" s="153">
        <v>1473505.53</v>
      </c>
      <c r="J24" s="153">
        <v>1473505.53</v>
      </c>
      <c r="K24" s="153">
        <v>1326154.98</v>
      </c>
      <c r="L24" s="153">
        <v>0</v>
      </c>
      <c r="M24" s="153">
        <v>0</v>
      </c>
      <c r="N24" s="153">
        <v>0</v>
      </c>
      <c r="O24" s="153"/>
      <c r="P24" s="120"/>
      <c r="Q24" s="119">
        <f>+R24*S24</f>
        <v>0</v>
      </c>
      <c r="R24" s="119"/>
      <c r="S24" s="120">
        <f>+N24/J24</f>
        <v>0</v>
      </c>
      <c r="T24" s="120">
        <f>+SUBTOTAL(9,U24:CI24)</f>
        <v>0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7"/>
      <c r="CK24" s="108" t="s">
        <v>172</v>
      </c>
      <c r="CL24" s="108" t="s">
        <v>171</v>
      </c>
      <c r="CM24" s="108" t="s">
        <v>170</v>
      </c>
      <c r="CN24" s="108">
        <f>+CM24-C24</f>
        <v>0</v>
      </c>
    </row>
    <row r="25" spans="1:92" ht="63">
      <c r="A25" s="125"/>
      <c r="B25" s="124">
        <v>17</v>
      </c>
      <c r="C25" s="124">
        <v>56626</v>
      </c>
      <c r="D25" s="124" t="s">
        <v>168</v>
      </c>
      <c r="E25" s="151" t="s">
        <v>169</v>
      </c>
      <c r="F25" s="122" t="s">
        <v>152</v>
      </c>
      <c r="G25" s="122" t="s">
        <v>97</v>
      </c>
      <c r="H25" s="121">
        <v>160</v>
      </c>
      <c r="I25" s="120">
        <v>744069.3</v>
      </c>
      <c r="J25" s="120">
        <v>744069.3</v>
      </c>
      <c r="K25" s="120">
        <v>669662.37</v>
      </c>
      <c r="L25" s="120">
        <f>731963.29-6.46</f>
        <v>731956.83000000007</v>
      </c>
      <c r="M25" s="120">
        <f>731963.29-6.46</f>
        <v>731956.83000000007</v>
      </c>
      <c r="N25" s="120">
        <v>0</v>
      </c>
      <c r="O25" s="152" t="s">
        <v>132</v>
      </c>
      <c r="P25" s="120"/>
      <c r="Q25" s="119">
        <f>+R25*S25</f>
        <v>0</v>
      </c>
      <c r="R25" s="119">
        <v>160</v>
      </c>
      <c r="S25" s="120">
        <f>+N25/J25</f>
        <v>0</v>
      </c>
      <c r="T25" s="120">
        <f>+SUBTOTAL(9,U25:CI25)</f>
        <v>743291.15999999992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>
        <v>599583.98</v>
      </c>
      <c r="AZ25" s="149">
        <v>143707.18</v>
      </c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7"/>
      <c r="CK25" s="108" t="s">
        <v>168</v>
      </c>
      <c r="CL25" s="108" t="s">
        <v>167</v>
      </c>
      <c r="CM25" s="108" t="s">
        <v>166</v>
      </c>
      <c r="CN25" s="108">
        <f>+CM25-C25</f>
        <v>0</v>
      </c>
    </row>
    <row r="26" spans="1:92" ht="72">
      <c r="A26" s="125"/>
      <c r="B26" s="124">
        <v>18</v>
      </c>
      <c r="C26" s="124">
        <v>56820</v>
      </c>
      <c r="D26" s="124" t="s">
        <v>164</v>
      </c>
      <c r="E26" s="151" t="s">
        <v>165</v>
      </c>
      <c r="F26" s="150" t="s">
        <v>111</v>
      </c>
      <c r="G26" s="150" t="s">
        <v>97</v>
      </c>
      <c r="H26" s="121">
        <v>946</v>
      </c>
      <c r="I26" s="120">
        <v>2511171.2200000002</v>
      </c>
      <c r="J26" s="120">
        <v>2511171.2200000002</v>
      </c>
      <c r="K26" s="120">
        <v>2260054.1</v>
      </c>
      <c r="L26" s="120">
        <v>2470314.46</v>
      </c>
      <c r="M26" s="120">
        <v>2470314.46</v>
      </c>
      <c r="N26" s="120">
        <v>752147.34</v>
      </c>
      <c r="O26" s="117" t="s">
        <v>132</v>
      </c>
      <c r="P26" s="120" t="s">
        <v>147</v>
      </c>
      <c r="Q26" s="119">
        <f>+R26*S26</f>
        <v>283.34642336335787</v>
      </c>
      <c r="R26" s="119">
        <v>946</v>
      </c>
      <c r="S26" s="120">
        <f>+N26/J26</f>
        <v>0.29952053209657281</v>
      </c>
      <c r="T26" s="120">
        <f>+SUBTOTAL(9,U26:CI26)</f>
        <v>752147.34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>
        <v>752147.34</v>
      </c>
      <c r="AN26" s="148"/>
      <c r="AO26" s="148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7"/>
      <c r="CK26" s="108" t="s">
        <v>164</v>
      </c>
      <c r="CL26" s="108" t="s">
        <v>163</v>
      </c>
      <c r="CM26" s="108" t="s">
        <v>162</v>
      </c>
      <c r="CN26" s="108">
        <f>+CM26-C26</f>
        <v>0</v>
      </c>
    </row>
    <row r="27" spans="1:92" ht="54">
      <c r="A27" s="125"/>
      <c r="B27" s="124">
        <v>19</v>
      </c>
      <c r="C27" s="124">
        <v>56859</v>
      </c>
      <c r="D27" s="124" t="s">
        <v>160</v>
      </c>
      <c r="E27" s="151" t="s">
        <v>161</v>
      </c>
      <c r="F27" s="150" t="s">
        <v>111</v>
      </c>
      <c r="G27" s="150" t="s">
        <v>97</v>
      </c>
      <c r="H27" s="121">
        <v>485.12</v>
      </c>
      <c r="I27" s="120">
        <v>1635990.99</v>
      </c>
      <c r="J27" s="120">
        <v>1635990.99</v>
      </c>
      <c r="K27" s="120">
        <v>1472391.89</v>
      </c>
      <c r="L27" s="120">
        <v>1609373.42</v>
      </c>
      <c r="M27" s="120">
        <v>1609373.42</v>
      </c>
      <c r="N27" s="120">
        <v>490230.36</v>
      </c>
      <c r="O27" s="117" t="s">
        <v>131</v>
      </c>
      <c r="P27" s="120" t="s">
        <v>147</v>
      </c>
      <c r="Q27" s="119">
        <f>+R27*S27</f>
        <v>145.33192789772028</v>
      </c>
      <c r="R27" s="119">
        <v>485</v>
      </c>
      <c r="S27" s="120">
        <f>+N27/J27</f>
        <v>0.29965345958292838</v>
      </c>
      <c r="T27" s="120">
        <f>+SUBTOTAL(9,U27:CI27)</f>
        <v>1634098.2799999998</v>
      </c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>
        <v>490230.36</v>
      </c>
      <c r="AH27" s="148"/>
      <c r="AI27" s="148"/>
      <c r="AJ27" s="148"/>
      <c r="AK27" s="148"/>
      <c r="AL27" s="148"/>
      <c r="AM27" s="148"/>
      <c r="AN27" s="148"/>
      <c r="AO27" s="148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>
        <v>1143867.92</v>
      </c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7"/>
      <c r="CK27" s="108" t="s">
        <v>160</v>
      </c>
      <c r="CL27" s="108" t="s">
        <v>159</v>
      </c>
      <c r="CM27" s="108" t="s">
        <v>158</v>
      </c>
      <c r="CN27" s="108">
        <f>+CM27-C27</f>
        <v>0</v>
      </c>
    </row>
    <row r="28" spans="1:92" ht="54">
      <c r="A28" s="125"/>
      <c r="B28" s="124">
        <v>20</v>
      </c>
      <c r="C28" s="124">
        <v>57092</v>
      </c>
      <c r="D28" s="124" t="s">
        <v>156</v>
      </c>
      <c r="E28" s="151" t="s">
        <v>157</v>
      </c>
      <c r="F28" s="150" t="s">
        <v>152</v>
      </c>
      <c r="G28" s="150" t="s">
        <v>97</v>
      </c>
      <c r="H28" s="121">
        <v>510</v>
      </c>
      <c r="I28" s="120">
        <v>2034846.76</v>
      </c>
      <c r="J28" s="120">
        <v>2034846.76</v>
      </c>
      <c r="K28" s="120">
        <v>1831362.08</v>
      </c>
      <c r="L28" s="120">
        <v>2001739.8</v>
      </c>
      <c r="M28" s="120">
        <v>2001739.8</v>
      </c>
      <c r="N28" s="120">
        <v>610270.93999999994</v>
      </c>
      <c r="O28" s="117" t="s">
        <v>132</v>
      </c>
      <c r="P28" s="120" t="s">
        <v>147</v>
      </c>
      <c r="Q28" s="119">
        <f>+R28*S28</f>
        <v>131.06068035314854</v>
      </c>
      <c r="R28" s="119">
        <v>437</v>
      </c>
      <c r="S28" s="120">
        <f>+N28/J28</f>
        <v>0.29991002369141545</v>
      </c>
      <c r="T28" s="120">
        <f>+SUBTOTAL(9,U28:CI28)</f>
        <v>1125968.43</v>
      </c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>
        <v>610270.93999999994</v>
      </c>
      <c r="AO28" s="148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>
        <v>515697.49</v>
      </c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7"/>
      <c r="CK28" s="108" t="s">
        <v>156</v>
      </c>
      <c r="CL28" s="108" t="s">
        <v>155</v>
      </c>
      <c r="CM28" s="108" t="s">
        <v>154</v>
      </c>
      <c r="CN28" s="108">
        <f>+CM28-C28</f>
        <v>0</v>
      </c>
    </row>
    <row r="29" spans="1:92" ht="54">
      <c r="A29" s="125"/>
      <c r="B29" s="124">
        <v>21</v>
      </c>
      <c r="C29" s="124">
        <v>57106</v>
      </c>
      <c r="D29" s="124" t="s">
        <v>151</v>
      </c>
      <c r="E29" s="151" t="s">
        <v>153</v>
      </c>
      <c r="F29" s="150" t="s">
        <v>152</v>
      </c>
      <c r="G29" s="150" t="s">
        <v>97</v>
      </c>
      <c r="H29" s="121">
        <v>606.94000000000005</v>
      </c>
      <c r="I29" s="120">
        <v>1902416.7</v>
      </c>
      <c r="J29" s="120">
        <v>1902416.7</v>
      </c>
      <c r="K29" s="120">
        <v>1712175.03</v>
      </c>
      <c r="L29" s="120">
        <v>1871464.38</v>
      </c>
      <c r="M29" s="120">
        <v>1871464.38</v>
      </c>
      <c r="N29" s="120">
        <v>570454.75</v>
      </c>
      <c r="O29" s="117" t="s">
        <v>131</v>
      </c>
      <c r="P29" s="120"/>
      <c r="Q29" s="119">
        <f>+R29*S29</f>
        <v>182.01376872375019</v>
      </c>
      <c r="R29" s="119">
        <v>607</v>
      </c>
      <c r="S29" s="120">
        <f>+N29/J29</f>
        <v>0.29985793858937426</v>
      </c>
      <c r="T29" s="120">
        <f>+SUBTOTAL(9,U29:CI29)</f>
        <v>1896857.49</v>
      </c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>
        <v>570454.75</v>
      </c>
      <c r="AI29" s="148"/>
      <c r="AJ29" s="148"/>
      <c r="AK29" s="148"/>
      <c r="AL29" s="148"/>
      <c r="AM29" s="148"/>
      <c r="AN29" s="148"/>
      <c r="AO29" s="148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>
        <v>1326402.74</v>
      </c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7"/>
      <c r="CK29" s="108" t="s">
        <v>151</v>
      </c>
      <c r="CL29" s="108" t="s">
        <v>150</v>
      </c>
      <c r="CM29" s="108" t="s">
        <v>149</v>
      </c>
      <c r="CN29" s="108">
        <f>+CM29-C29</f>
        <v>0</v>
      </c>
    </row>
    <row r="30" spans="1:92" ht="63">
      <c r="A30" s="125"/>
      <c r="B30" s="124">
        <v>22</v>
      </c>
      <c r="C30" s="124">
        <v>57127</v>
      </c>
      <c r="D30" s="124" t="s">
        <v>146</v>
      </c>
      <c r="E30" s="151" t="s">
        <v>148</v>
      </c>
      <c r="F30" s="150" t="s">
        <v>142</v>
      </c>
      <c r="G30" s="150" t="s">
        <v>141</v>
      </c>
      <c r="H30" s="121">
        <v>4465</v>
      </c>
      <c r="I30" s="120">
        <v>4884063.53</v>
      </c>
      <c r="J30" s="120">
        <v>4884063.53</v>
      </c>
      <c r="K30" s="120">
        <v>4395657.18</v>
      </c>
      <c r="L30" s="120">
        <v>4804599.82</v>
      </c>
      <c r="M30" s="120">
        <v>4804599.82</v>
      </c>
      <c r="N30" s="120">
        <v>1464668.23</v>
      </c>
      <c r="O30" s="117" t="s">
        <v>132</v>
      </c>
      <c r="P30" s="120" t="s">
        <v>147</v>
      </c>
      <c r="Q30" s="119">
        <f>+R30*S30</f>
        <v>1338.9964333551575</v>
      </c>
      <c r="R30" s="119">
        <v>4465</v>
      </c>
      <c r="S30" s="120">
        <f>+N30/J30</f>
        <v>0.29988721911649663</v>
      </c>
      <c r="T30" s="120">
        <f>+SUBTOTAL(9,U30:CI30)</f>
        <v>1464668.23</v>
      </c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>
        <v>1464668.23</v>
      </c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7"/>
      <c r="CK30" s="108" t="s">
        <v>146</v>
      </c>
      <c r="CL30" s="108" t="s">
        <v>145</v>
      </c>
      <c r="CM30" s="108" t="s">
        <v>144</v>
      </c>
      <c r="CN30" s="108">
        <f>+CM30-C30</f>
        <v>0</v>
      </c>
    </row>
    <row r="31" spans="1:92" ht="45">
      <c r="A31" s="125"/>
      <c r="B31" s="124">
        <v>23</v>
      </c>
      <c r="C31" s="124">
        <v>57131</v>
      </c>
      <c r="D31" s="124" t="s">
        <v>140</v>
      </c>
      <c r="E31" s="123" t="s">
        <v>143</v>
      </c>
      <c r="F31" s="122" t="s">
        <v>142</v>
      </c>
      <c r="G31" s="122" t="s">
        <v>141</v>
      </c>
      <c r="H31" s="121">
        <v>5258</v>
      </c>
      <c r="I31" s="120">
        <v>3629633.06</v>
      </c>
      <c r="J31" s="120">
        <f>3629633.06-0.12</f>
        <v>3629632.94</v>
      </c>
      <c r="K31" s="120">
        <f>3266669.64+0.21</f>
        <v>3266669.85</v>
      </c>
      <c r="L31" s="120">
        <v>3570578.81</v>
      </c>
      <c r="M31" s="120">
        <v>3570578.81</v>
      </c>
      <c r="N31" s="120">
        <v>1088756.1200000001</v>
      </c>
      <c r="O31" s="117" t="s">
        <v>131</v>
      </c>
      <c r="P31" s="120"/>
      <c r="Q31" s="119">
        <f>+R31*S31</f>
        <v>1577.2062281757892</v>
      </c>
      <c r="R31" s="119">
        <v>5258</v>
      </c>
      <c r="S31" s="120">
        <f>+N31/J31</f>
        <v>0.29996314723769291</v>
      </c>
      <c r="T31" s="120">
        <f>+SUBTOTAL(9,U31:CI31)</f>
        <v>1088756.1200000001</v>
      </c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>
        <v>1088756.1200000001</v>
      </c>
      <c r="AI31" s="148"/>
      <c r="AJ31" s="148"/>
      <c r="AK31" s="148"/>
      <c r="AL31" s="148"/>
      <c r="AM31" s="148"/>
      <c r="AN31" s="148"/>
      <c r="AO31" s="148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7"/>
      <c r="CK31" s="108" t="s">
        <v>140</v>
      </c>
      <c r="CL31" s="108" t="s">
        <v>139</v>
      </c>
      <c r="CM31" s="108" t="s">
        <v>138</v>
      </c>
      <c r="CN31" s="108">
        <f>+CM31-C31</f>
        <v>0</v>
      </c>
    </row>
    <row r="32" spans="1:92">
      <c r="E32" s="116"/>
      <c r="R32" s="115"/>
      <c r="S32" s="115"/>
      <c r="T32" s="115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</row>
    <row r="33" spans="5:87">
      <c r="E33" s="116"/>
      <c r="O33" s="115" t="s">
        <v>137</v>
      </c>
      <c r="R33" s="115"/>
      <c r="S33" s="115"/>
      <c r="T33" s="115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</row>
    <row r="34" spans="5:87">
      <c r="E34" s="116"/>
      <c r="O34" s="115" t="s">
        <v>136</v>
      </c>
      <c r="R34" s="115"/>
      <c r="S34" s="115"/>
      <c r="T34" s="115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</row>
    <row r="35" spans="5:87">
      <c r="E35" s="116"/>
      <c r="O35" s="115" t="s">
        <v>135</v>
      </c>
      <c r="R35" s="115"/>
      <c r="S35" s="115"/>
      <c r="T35" s="115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</row>
    <row r="36" spans="5:87">
      <c r="E36" s="116"/>
      <c r="K36" s="115">
        <v>44205165.791999996</v>
      </c>
      <c r="O36" s="115" t="s">
        <v>134</v>
      </c>
      <c r="R36" s="115"/>
      <c r="S36" s="115"/>
      <c r="T36" s="115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</row>
    <row r="37" spans="5:87">
      <c r="E37" s="116"/>
      <c r="K37" s="146">
        <f>+K36/J7</f>
        <v>0.89999999999999991</v>
      </c>
      <c r="L37" s="146"/>
      <c r="O37" s="115" t="s">
        <v>133</v>
      </c>
      <c r="R37" s="115"/>
      <c r="S37" s="115"/>
      <c r="T37" s="115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</row>
    <row r="38" spans="5:87">
      <c r="E38" s="116"/>
      <c r="O38" s="115" t="s">
        <v>132</v>
      </c>
      <c r="R38" s="115"/>
      <c r="S38" s="115"/>
      <c r="T38" s="115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</row>
    <row r="39" spans="5:87">
      <c r="E39" s="116"/>
      <c r="O39" s="115" t="s">
        <v>131</v>
      </c>
      <c r="R39" s="115"/>
      <c r="S39" s="115"/>
      <c r="T39" s="115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</row>
    <row r="40" spans="5:87">
      <c r="E40" s="116"/>
      <c r="R40" s="115"/>
      <c r="S40" s="115"/>
      <c r="T40" s="115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</row>
    <row r="41" spans="5:87">
      <c r="E41" s="116"/>
      <c r="R41" s="115"/>
      <c r="S41" s="115"/>
      <c r="T41" s="115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</row>
    <row r="42" spans="5:87">
      <c r="E42" s="116"/>
      <c r="R42" s="115"/>
      <c r="S42" s="115"/>
      <c r="T42" s="11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</row>
    <row r="43" spans="5:87">
      <c r="E43" s="116"/>
      <c r="R43" s="115"/>
      <c r="S43" s="115"/>
      <c r="T43" s="115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</row>
    <row r="44" spans="5:87">
      <c r="E44" s="116"/>
      <c r="R44" s="115"/>
      <c r="S44" s="115"/>
      <c r="T44" s="115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</row>
    <row r="45" spans="5:87">
      <c r="E45" s="116"/>
      <c r="R45" s="115"/>
      <c r="S45" s="115"/>
      <c r="T45" s="115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</row>
    <row r="46" spans="5:87">
      <c r="E46" s="116"/>
      <c r="R46" s="115"/>
      <c r="S46" s="115"/>
      <c r="T46" s="115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</row>
    <row r="47" spans="5:87">
      <c r="E47" s="116"/>
      <c r="R47" s="115"/>
      <c r="S47" s="115"/>
      <c r="T47" s="115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</row>
    <row r="48" spans="5:87">
      <c r="E48" s="116"/>
      <c r="R48" s="115"/>
      <c r="S48" s="115"/>
      <c r="T48" s="115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</row>
    <row r="49" spans="5:87">
      <c r="E49" s="116"/>
      <c r="R49" s="115"/>
      <c r="S49" s="115"/>
      <c r="T49" s="115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</row>
    <row r="50" spans="5:87">
      <c r="E50" s="116"/>
      <c r="R50" s="115"/>
      <c r="S50" s="115"/>
      <c r="T50" s="115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</row>
    <row r="51" spans="5:87">
      <c r="E51" s="116"/>
      <c r="R51" s="115"/>
      <c r="S51" s="115"/>
      <c r="T51" s="115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</row>
    <row r="52" spans="5:87">
      <c r="E52" s="116"/>
      <c r="R52" s="115"/>
      <c r="S52" s="115"/>
      <c r="T52" s="115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</row>
    <row r="53" spans="5:87">
      <c r="E53" s="116"/>
      <c r="R53" s="115"/>
      <c r="S53" s="115"/>
      <c r="T53" s="115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</row>
    <row r="54" spans="5:87">
      <c r="E54" s="116"/>
      <c r="R54" s="115"/>
      <c r="S54" s="115"/>
      <c r="T54" s="115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</row>
    <row r="55" spans="5:87">
      <c r="E55" s="116"/>
      <c r="R55" s="115"/>
      <c r="S55" s="115"/>
      <c r="T55" s="115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</row>
    <row r="56" spans="5:87">
      <c r="E56" s="116"/>
      <c r="R56" s="115"/>
      <c r="S56" s="115"/>
      <c r="T56" s="115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</row>
    <row r="57" spans="5:87">
      <c r="E57" s="116"/>
      <c r="R57" s="115"/>
      <c r="S57" s="115"/>
      <c r="T57" s="115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</row>
    <row r="58" spans="5:87">
      <c r="E58" s="116"/>
      <c r="R58" s="115"/>
      <c r="S58" s="115"/>
      <c r="T58" s="115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</row>
    <row r="59" spans="5:87">
      <c r="E59" s="116"/>
      <c r="R59" s="115"/>
      <c r="S59" s="115"/>
      <c r="T59" s="115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</row>
    <row r="60" spans="5:87">
      <c r="E60" s="116"/>
      <c r="R60" s="115"/>
      <c r="S60" s="115"/>
      <c r="T60" s="115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</row>
    <row r="61" spans="5:87">
      <c r="E61" s="116"/>
      <c r="R61" s="115"/>
      <c r="S61" s="115"/>
      <c r="T61" s="115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</row>
    <row r="62" spans="5:87">
      <c r="E62" s="116"/>
      <c r="R62" s="115"/>
      <c r="S62" s="115"/>
      <c r="T62" s="115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</row>
    <row r="63" spans="5:87">
      <c r="E63" s="116"/>
      <c r="R63" s="115"/>
      <c r="S63" s="115"/>
      <c r="T63" s="115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</row>
    <row r="64" spans="5:87">
      <c r="E64" s="116"/>
      <c r="R64" s="115"/>
      <c r="S64" s="115"/>
      <c r="T64" s="115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</row>
    <row r="65" spans="5:87">
      <c r="E65" s="116"/>
      <c r="R65" s="115"/>
      <c r="S65" s="115"/>
      <c r="T65" s="115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</row>
    <row r="66" spans="5:87">
      <c r="E66" s="116"/>
      <c r="R66" s="115"/>
      <c r="S66" s="115"/>
      <c r="T66" s="115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</row>
    <row r="67" spans="5:87">
      <c r="E67" s="116"/>
      <c r="R67" s="115"/>
      <c r="S67" s="115"/>
      <c r="T67" s="115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</row>
    <row r="68" spans="5:87">
      <c r="E68" s="116"/>
      <c r="R68" s="115"/>
      <c r="S68" s="115"/>
      <c r="T68" s="115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</row>
    <row r="69" spans="5:87">
      <c r="E69" s="116"/>
      <c r="R69" s="115"/>
      <c r="S69" s="115"/>
      <c r="T69" s="115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</row>
    <row r="70" spans="5:87">
      <c r="E70" s="116"/>
      <c r="R70" s="115"/>
      <c r="S70" s="115"/>
      <c r="T70" s="115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</row>
    <row r="71" spans="5:87">
      <c r="E71" s="116"/>
      <c r="R71" s="115"/>
      <c r="S71" s="115"/>
      <c r="T71" s="115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</row>
    <row r="72" spans="5:87">
      <c r="E72" s="116"/>
      <c r="R72" s="115"/>
      <c r="S72" s="115"/>
      <c r="T72" s="115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</row>
    <row r="73" spans="5:87">
      <c r="E73" s="116"/>
      <c r="R73" s="115"/>
      <c r="S73" s="115"/>
      <c r="T73" s="115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</row>
    <row r="74" spans="5:87">
      <c r="E74" s="116"/>
      <c r="R74" s="115"/>
      <c r="S74" s="115"/>
      <c r="T74" s="115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</row>
    <row r="75" spans="5:87">
      <c r="E75" s="116"/>
      <c r="R75" s="115"/>
      <c r="S75" s="115"/>
      <c r="T75" s="115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</row>
    <row r="76" spans="5:87">
      <c r="E76" s="116"/>
      <c r="R76" s="115"/>
      <c r="S76" s="115"/>
      <c r="T76" s="115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</row>
    <row r="77" spans="5:87">
      <c r="E77" s="116"/>
      <c r="R77" s="115"/>
      <c r="S77" s="115"/>
      <c r="T77" s="115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</row>
    <row r="78" spans="5:87">
      <c r="E78" s="116"/>
      <c r="R78" s="115"/>
      <c r="S78" s="115"/>
      <c r="T78" s="115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</row>
    <row r="79" spans="5:87">
      <c r="E79" s="116"/>
      <c r="R79" s="115"/>
      <c r="S79" s="115"/>
      <c r="T79" s="115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</row>
    <row r="80" spans="5:87">
      <c r="E80" s="116"/>
      <c r="R80" s="115"/>
      <c r="S80" s="115"/>
      <c r="T80" s="115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</row>
    <row r="81" spans="42:74"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</row>
    <row r="82" spans="42:74"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</row>
    <row r="83" spans="42:74"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</row>
    <row r="84" spans="42:74"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</row>
    <row r="85" spans="42:74"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</row>
    <row r="86" spans="42:74"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</row>
    <row r="87" spans="42:74"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</row>
    <row r="88" spans="42:74"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</row>
    <row r="89" spans="42:74"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</row>
    <row r="90" spans="42:74"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</row>
    <row r="91" spans="42:74"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</row>
    <row r="92" spans="42:74"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</row>
    <row r="93" spans="42:74"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</row>
    <row r="94" spans="42:74"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</row>
    <row r="95" spans="42:74"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</row>
    <row r="96" spans="42:74"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</row>
    <row r="97" spans="42:74"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</row>
    <row r="98" spans="42:74"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</row>
    <row r="99" spans="42:74"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</row>
    <row r="100" spans="42:74"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</row>
    <row r="101" spans="42:74"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</row>
    <row r="102" spans="42:74"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</row>
    <row r="103" spans="42:74"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</row>
    <row r="104" spans="42:74"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</row>
    <row r="105" spans="42:74"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</row>
    <row r="106" spans="42:74"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</row>
    <row r="107" spans="42:74"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</row>
    <row r="108" spans="42:74"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</row>
    <row r="109" spans="42:74"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</row>
    <row r="110" spans="42:74"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</row>
    <row r="111" spans="42:74"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</row>
    <row r="112" spans="42:74"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</row>
    <row r="113" spans="42:74"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</row>
    <row r="114" spans="42:74"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</row>
    <row r="115" spans="42:74"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</row>
    <row r="116" spans="42:74"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</row>
    <row r="117" spans="42:74"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</row>
    <row r="118" spans="42:74"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</row>
    <row r="119" spans="42:74"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</row>
    <row r="120" spans="42:74"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</row>
    <row r="121" spans="42:74"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</row>
    <row r="122" spans="42:74"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</row>
    <row r="123" spans="42:74"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</row>
    <row r="124" spans="42:74"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</row>
    <row r="125" spans="42:74"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</row>
    <row r="126" spans="42:74"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</row>
    <row r="127" spans="42:74"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</row>
    <row r="128" spans="42:74"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</row>
    <row r="129" spans="42:74"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</row>
    <row r="130" spans="42:74"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</row>
    <row r="131" spans="42:74"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</row>
    <row r="132" spans="42:74"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</row>
    <row r="133" spans="42:74"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</row>
    <row r="134" spans="42:74"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</row>
    <row r="135" spans="42:74"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</row>
    <row r="136" spans="42:74"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</row>
    <row r="137" spans="42:74"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</row>
    <row r="138" spans="42:74"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</row>
    <row r="139" spans="42:74"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</row>
    <row r="140" spans="42:74"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</row>
    <row r="141" spans="42:74"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</row>
    <row r="142" spans="42:74"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</row>
    <row r="143" spans="42:74"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</row>
    <row r="144" spans="42:74"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</row>
    <row r="145" spans="42:74"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</row>
    <row r="146" spans="42:74"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</row>
    <row r="147" spans="42:74"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</row>
    <row r="148" spans="42:74"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</row>
    <row r="149" spans="42:74"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</row>
    <row r="150" spans="42:74"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</row>
    <row r="151" spans="42:74"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</row>
    <row r="152" spans="42:74"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</row>
    <row r="153" spans="42:74"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</row>
    <row r="154" spans="42:74"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</row>
    <row r="155" spans="42:74"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</row>
    <row r="156" spans="42:74"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</row>
    <row r="157" spans="42:74"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</row>
    <row r="158" spans="42:74"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</row>
    <row r="159" spans="42:74"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</row>
    <row r="160" spans="42:74"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</row>
    <row r="161" spans="42:74"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</row>
    <row r="162" spans="42:74"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</row>
    <row r="163" spans="42:74"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</row>
    <row r="164" spans="42:74"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</row>
    <row r="165" spans="42:74"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</row>
    <row r="166" spans="42:74"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</row>
    <row r="167" spans="42:74"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</row>
    <row r="168" spans="42:74"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</row>
    <row r="169" spans="42:74"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</row>
    <row r="170" spans="42:74"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</row>
    <row r="171" spans="42:74"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</row>
    <row r="172" spans="42:74"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</row>
    <row r="173" spans="42:74"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</row>
    <row r="174" spans="42:74"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</row>
    <row r="175" spans="42:74"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</row>
    <row r="176" spans="42:74"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</row>
    <row r="177" spans="42:74"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</row>
    <row r="178" spans="42:74"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</row>
    <row r="179" spans="42:74"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</row>
    <row r="180" spans="42:74"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</row>
    <row r="181" spans="42:74"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</row>
    <row r="182" spans="42:74"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</row>
    <row r="183" spans="42:74"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</row>
    <row r="184" spans="42:74"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</row>
    <row r="185" spans="42:74"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</row>
    <row r="186" spans="42:74"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</row>
    <row r="187" spans="42:74"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</row>
    <row r="188" spans="42:74"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</row>
    <row r="189" spans="42:74"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</row>
    <row r="190" spans="42:74"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</row>
    <row r="191" spans="42:74"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</row>
    <row r="192" spans="42:74"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</row>
    <row r="193" spans="42:74"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</row>
    <row r="194" spans="42:74"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</row>
    <row r="195" spans="42:74"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</row>
    <row r="196" spans="42:74"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</row>
    <row r="197" spans="42:74"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</row>
    <row r="198" spans="42:74"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</row>
    <row r="199" spans="42:74"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</row>
    <row r="200" spans="42:74"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</row>
    <row r="201" spans="42:74"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</row>
    <row r="202" spans="42:74"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</row>
    <row r="203" spans="42:74"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</row>
    <row r="204" spans="42:74"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</row>
    <row r="205" spans="42:74"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</row>
    <row r="206" spans="42:74"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</row>
    <row r="207" spans="42:74"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</row>
    <row r="208" spans="42:74"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</row>
    <row r="209" spans="42:74"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</row>
    <row r="210" spans="42:74"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</row>
    <row r="211" spans="42:74"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</row>
    <row r="212" spans="42:74"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</row>
    <row r="213" spans="42:74"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</row>
    <row r="214" spans="42:74"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</row>
    <row r="215" spans="42:74"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</row>
    <row r="216" spans="42:74"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</row>
    <row r="217" spans="42:74"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</row>
    <row r="218" spans="42:74"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</row>
    <row r="219" spans="42:74"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</row>
    <row r="220" spans="42:74"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</row>
    <row r="221" spans="42:74"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</row>
    <row r="222" spans="42:74"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</row>
    <row r="223" spans="42:74"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</row>
    <row r="224" spans="42:74"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</row>
    <row r="225" spans="42:74"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</row>
    <row r="226" spans="42:74"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</row>
    <row r="227" spans="42:74"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</row>
    <row r="228" spans="42:74"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</row>
    <row r="229" spans="42:74"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</row>
    <row r="230" spans="42:74"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</row>
    <row r="231" spans="42:74"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</row>
    <row r="232" spans="42:74"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</row>
    <row r="233" spans="42:74"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</row>
    <row r="234" spans="42:74"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</row>
    <row r="235" spans="42:74"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</row>
    <row r="236" spans="42:74"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</row>
    <row r="237" spans="42:74"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</row>
    <row r="238" spans="42:74"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</row>
    <row r="239" spans="42:74"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</row>
    <row r="240" spans="42:74"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</row>
    <row r="241" spans="42:74"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</row>
    <row r="242" spans="42:74"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</row>
    <row r="243" spans="42:74"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</row>
    <row r="244" spans="42:74"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</row>
    <row r="245" spans="42:74"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</row>
    <row r="246" spans="42:74"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</row>
    <row r="247" spans="42:74"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</row>
    <row r="248" spans="42:74"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</row>
    <row r="249" spans="42:74"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</row>
    <row r="250" spans="42:74"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</row>
    <row r="251" spans="42:74"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</row>
    <row r="252" spans="42:74"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</row>
    <row r="253" spans="42:74"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</row>
    <row r="254" spans="42:74"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</row>
    <row r="255" spans="42:74"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</row>
    <row r="256" spans="42:74"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</row>
    <row r="257" spans="42:74"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</row>
    <row r="258" spans="42:74"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</row>
    <row r="259" spans="42:74"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</row>
    <row r="260" spans="42:74"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</row>
    <row r="261" spans="42:74"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</row>
    <row r="262" spans="42:74"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</row>
    <row r="263" spans="42:74"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</row>
    <row r="264" spans="42:74"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</row>
    <row r="265" spans="42:74"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</row>
    <row r="266" spans="42:74"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</row>
    <row r="267" spans="42:74"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</row>
    <row r="268" spans="42:74"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</row>
    <row r="269" spans="42:74"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</row>
    <row r="270" spans="42:74"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</row>
    <row r="271" spans="42:74"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</row>
    <row r="272" spans="42:74"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</row>
    <row r="273" spans="42:74"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</row>
    <row r="274" spans="42:74"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</row>
    <row r="275" spans="42:74"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</row>
    <row r="276" spans="42:74"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</row>
    <row r="277" spans="42:74"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</row>
    <row r="278" spans="42:74"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</row>
    <row r="279" spans="42:74"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</row>
    <row r="280" spans="42:74"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</row>
    <row r="281" spans="42:74"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</row>
    <row r="282" spans="42:74"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</row>
    <row r="283" spans="42:74"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</row>
    <row r="284" spans="42:74"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</row>
    <row r="285" spans="42:74"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</row>
    <row r="286" spans="42:74"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</row>
    <row r="287" spans="42:74"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</row>
    <row r="288" spans="42:74"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</row>
    <row r="289" spans="42:74"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</row>
    <row r="290" spans="42:74"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</row>
    <row r="291" spans="42:74"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</row>
    <row r="292" spans="42:74"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</row>
    <row r="293" spans="42:74"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  <c r="BU293" s="143"/>
      <c r="BV293" s="143"/>
    </row>
    <row r="294" spans="42:74"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</row>
    <row r="295" spans="42:74"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3"/>
    </row>
    <row r="296" spans="42:74"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3"/>
    </row>
    <row r="297" spans="42:74"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</row>
    <row r="298" spans="42:74"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</row>
    <row r="299" spans="42:74"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  <c r="BU299" s="143"/>
      <c r="BV299" s="143"/>
    </row>
    <row r="300" spans="42:74"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3"/>
    </row>
    <row r="301" spans="42:74"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3"/>
    </row>
    <row r="302" spans="42:74"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</row>
    <row r="303" spans="42:74"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  <c r="BU303" s="143"/>
      <c r="BV303" s="143"/>
    </row>
    <row r="304" spans="42:74"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  <c r="BU304" s="143"/>
      <c r="BV304" s="143"/>
    </row>
    <row r="305" spans="42:74"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</row>
  </sheetData>
  <autoFilter ref="A8:CN8">
    <filterColumn colId="5" showButton="0"/>
  </autoFilter>
  <mergeCells count="2">
    <mergeCell ref="F8:G8"/>
    <mergeCell ref="AP6:AQ6"/>
  </mergeCells>
  <printOptions horizontalCentered="1"/>
  <pageMargins left="0.19685039370078741" right="0.19685039370078741" top="0.19685039370078741" bottom="0.19685039370078741" header="0" footer="0"/>
  <pageSetup scale="7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plantillaEG Enero-Septiembre 20</vt:lpstr>
      <vt:lpstr>174145-I_EJERC_RECURSOS trim</vt:lpstr>
      <vt:lpstr>174459_Porc_Rec_FORTAM_Rec_trim</vt:lpstr>
      <vt:lpstr>174452-I_DEPEND_FINANC sem</vt:lpstr>
      <vt:lpstr>173169 T_Variac_Ing_Disp_Anual</vt:lpstr>
      <vt:lpstr>174458-IAPR anual</vt:lpstr>
      <vt:lpstr>FAIS</vt:lpstr>
      <vt:lpstr>Proyetos FORTAMUN 2022</vt:lpstr>
      <vt:lpstr>Proyectos FAIS Enero-Sept 22</vt:lpstr>
      <vt:lpstr>'173169 T_Variac_Ing_Disp_Anual'!Área_de_impresión</vt:lpstr>
      <vt:lpstr>'174145-I_EJERC_RECURSOS trim'!Área_de_impresión</vt:lpstr>
      <vt:lpstr>'174452-I_DEPEND_FINANC sem'!Área_de_impresión</vt:lpstr>
      <vt:lpstr>'174458-IAPR anual'!Área_de_impresión</vt:lpstr>
      <vt:lpstr>'174459_Porc_Rec_FORTAM_Rec_trim'!Área_de_impresión</vt:lpstr>
      <vt:lpstr>FAIS!Área_de_impresión</vt:lpstr>
      <vt:lpstr>'Proyectos FAIS Enero-Sept 22'!Área_de_impresión</vt:lpstr>
      <vt:lpstr>'Proyetos FORTAMUN 2022'!Área_de_impresión</vt:lpstr>
      <vt:lpstr>'Proyectos FAIS Enero-Sept 22'!Títulos_a_imprimir</vt:lpstr>
      <vt:lpstr>'Proyetos FORTAMUN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paniagua</cp:lastModifiedBy>
  <dcterms:created xsi:type="dcterms:W3CDTF">2024-01-30T20:17:13Z</dcterms:created>
  <dcterms:modified xsi:type="dcterms:W3CDTF">2024-01-30T20:22:15Z</dcterms:modified>
</cp:coreProperties>
</file>